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lenjak24/Downloads/"/>
    </mc:Choice>
  </mc:AlternateContent>
  <xr:revisionPtr revIDLastSave="0" documentId="8_{9D06D13D-4F29-F440-8C61-1BC769A7CD67}" xr6:coauthVersionLast="47" xr6:coauthVersionMax="47" xr10:uidLastSave="{00000000-0000-0000-0000-000000000000}"/>
  <bookViews>
    <workbookView xWindow="3480" yWindow="2560" windowWidth="27640" windowHeight="16940" xr2:uid="{D73625E1-C69F-DA45-943F-73014D04340D}"/>
  </bookViews>
  <sheets>
    <sheet name="متره برآورد پروژه شقایق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" i="1" l="1"/>
  <c r="C107" i="1"/>
  <c r="H98" i="1"/>
  <c r="H97" i="1"/>
  <c r="H96" i="1"/>
  <c r="H95" i="1"/>
  <c r="H94" i="1"/>
  <c r="H93" i="1"/>
  <c r="H92" i="1"/>
  <c r="H88" i="1"/>
  <c r="H87" i="1"/>
  <c r="H86" i="1"/>
  <c r="H85" i="1"/>
  <c r="H84" i="1"/>
  <c r="H83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C22" i="1"/>
  <c r="H22" i="1" s="1"/>
  <c r="H21" i="1"/>
  <c r="H20" i="1"/>
  <c r="H19" i="1"/>
  <c r="H18" i="1"/>
  <c r="M17" i="1"/>
  <c r="H17" i="1"/>
  <c r="H16" i="1"/>
  <c r="H15" i="1"/>
  <c r="H14" i="1"/>
  <c r="H13" i="1"/>
  <c r="H12" i="1"/>
  <c r="H10" i="1"/>
  <c r="H9" i="1"/>
  <c r="H8" i="1"/>
  <c r="H7" i="1"/>
  <c r="H6" i="1"/>
  <c r="H5" i="1"/>
  <c r="H99" i="1" l="1"/>
  <c r="H101" i="1" s="1"/>
  <c r="H100" i="1"/>
  <c r="H102" i="1" l="1"/>
  <c r="C111" i="1"/>
  <c r="D125" i="1" s="1"/>
  <c r="D128" i="1" s="1"/>
  <c r="N10" i="1"/>
  <c r="C116" i="1"/>
  <c r="N13" i="1"/>
  <c r="C115" i="1"/>
  <c r="C110" i="1"/>
  <c r="N8" i="1"/>
  <c r="C114" i="1"/>
  <c r="C117" i="1"/>
  <c r="N7" i="1"/>
  <c r="C112" i="1"/>
  <c r="N15" i="1"/>
  <c r="N11" i="1"/>
  <c r="N14" i="1"/>
  <c r="N9" i="1"/>
  <c r="N12" i="1"/>
  <c r="C113" i="1"/>
  <c r="C119" i="1"/>
  <c r="C118" i="1"/>
  <c r="C120" i="1"/>
  <c r="N17" i="1" l="1"/>
</calcChain>
</file>

<file path=xl/sharedStrings.xml><?xml version="1.0" encoding="utf-8"?>
<sst xmlns="http://schemas.openxmlformats.org/spreadsheetml/2006/main" count="380" uniqueCount="170">
  <si>
    <t>متره و برآورد پروژه شقایق</t>
  </si>
  <si>
    <t>نوع متریال</t>
  </si>
  <si>
    <t>تعداد</t>
  </si>
  <si>
    <t>واحد</t>
  </si>
  <si>
    <t>برند</t>
  </si>
  <si>
    <t>قیمت واحد</t>
  </si>
  <si>
    <t>هزینه نصب و جانبی</t>
  </si>
  <si>
    <t>قیمت کل</t>
  </si>
  <si>
    <t>مرحله ساخت</t>
  </si>
  <si>
    <t>کابینت آشپزخانه مورد نیاز واحدها و سرایداری به متر</t>
  </si>
  <si>
    <t>متر طول</t>
  </si>
  <si>
    <t>وکیوم یا پلی ارتان</t>
  </si>
  <si>
    <t>نازک کاری</t>
  </si>
  <si>
    <t>درصد مراحل ساخت پروژه شقایق</t>
  </si>
  <si>
    <t>کمد دیواری واحدها</t>
  </si>
  <si>
    <t>متر مربع</t>
  </si>
  <si>
    <t>مراحل ساخت</t>
  </si>
  <si>
    <t>هزینه</t>
  </si>
  <si>
    <t>درصد</t>
  </si>
  <si>
    <t xml:space="preserve"> سینک</t>
  </si>
  <si>
    <t>عدد</t>
  </si>
  <si>
    <t>اخوان و استیل البرز</t>
  </si>
  <si>
    <t>مرحله پیش ساخت</t>
  </si>
  <si>
    <t>سرامیک کف آشپزخانه</t>
  </si>
  <si>
    <t>سرامیک 120 در 120 تبریز</t>
  </si>
  <si>
    <t>اسکلت</t>
  </si>
  <si>
    <t>سرامیک دیواره آشپزخانه</t>
  </si>
  <si>
    <t>سرامیک بین کابینتی 120 در 60 تبریز  و معمولی دیوار</t>
  </si>
  <si>
    <t>سفت کاری</t>
  </si>
  <si>
    <t>شیر آشپزخانه</t>
  </si>
  <si>
    <t>شودر یا kwc</t>
  </si>
  <si>
    <t>تاسیسات مکانیکی</t>
  </si>
  <si>
    <t>اپلاینس آشپزخانه</t>
  </si>
  <si>
    <t>بوش</t>
  </si>
  <si>
    <t xml:space="preserve">نازک کاری </t>
  </si>
  <si>
    <t>سرامیک کف سرویس و حمامها</t>
  </si>
  <si>
    <t>120*60 تبریز</t>
  </si>
  <si>
    <t>تاسیسات الکتریکی</t>
  </si>
  <si>
    <t>سرامیک دیواره سرویس و حمامها</t>
  </si>
  <si>
    <t>آسانسور</t>
  </si>
  <si>
    <t>روشویی</t>
  </si>
  <si>
    <t>باقیمانده سرامیک</t>
  </si>
  <si>
    <t>نما</t>
  </si>
  <si>
    <t>شیر روشویی</t>
  </si>
  <si>
    <t>هزینه های مالی و حقوقی</t>
  </si>
  <si>
    <t>سرویس ایرانی</t>
  </si>
  <si>
    <t>مروارید یا چینی کرد</t>
  </si>
  <si>
    <t>شیر سرویس ایرانی</t>
  </si>
  <si>
    <t>سرویس فرنگی وال هنگ با سیفون توکار و دکمه</t>
  </si>
  <si>
    <t>شیر سرویس فرنگی</t>
  </si>
  <si>
    <t>زیر دوشی</t>
  </si>
  <si>
    <t>شیر حمام با دوش</t>
  </si>
  <si>
    <t xml:space="preserve"> قیر گونی سرویسها و آشپزخانه و بالکنها</t>
  </si>
  <si>
    <t>فن تهویه</t>
  </si>
  <si>
    <t>آینه</t>
  </si>
  <si>
    <t>درین خروجی سرویسهای فرنگی آشپزخانه لاندری</t>
  </si>
  <si>
    <t xml:space="preserve">کناف سقف سرویسها </t>
  </si>
  <si>
    <t>کناف ایران</t>
  </si>
  <si>
    <t>درب ضد سرقت ورودی واحد به همراه دستگیره</t>
  </si>
  <si>
    <t>برند درسام</t>
  </si>
  <si>
    <t xml:space="preserve">درب ورودی سرویسها </t>
  </si>
  <si>
    <t xml:space="preserve">درب ورودی اتاقها </t>
  </si>
  <si>
    <t>دستگیره درب واحدها و سرویسها</t>
  </si>
  <si>
    <t>بهریزان</t>
  </si>
  <si>
    <t>درب فلزی ورودی لابی</t>
  </si>
  <si>
    <t>درب چوبی سالن اجتماعات</t>
  </si>
  <si>
    <t>درب انباریها</t>
  </si>
  <si>
    <t>درب ضد حریق راه پله ها</t>
  </si>
  <si>
    <t>درب فلزی ورودی پارکینگ به همراه جک</t>
  </si>
  <si>
    <t>پنجره نمای شمالی آلومینیوم و جنوبی UPVC</t>
  </si>
  <si>
    <t>آلومینیوم برند آکفا و upvc از برند وین تگ همگی ترمال</t>
  </si>
  <si>
    <t>کناف سقف واحدها و مشاعات با نورپردازی</t>
  </si>
  <si>
    <t>کناف سقف پارکینگها آماده رنگ آمیزی</t>
  </si>
  <si>
    <t>کناف سقف انباریها آماده رنگ آمیزی</t>
  </si>
  <si>
    <t>قیر کاری ایزوگام طبقات منفی و بام و حیاط</t>
  </si>
  <si>
    <t>سنگ کف پارکینگها (اپوکسی)</t>
  </si>
  <si>
    <t xml:space="preserve">سرامیک کف سالن و راهرو واحدها </t>
  </si>
  <si>
    <t>سرامیک کف اتاق واحدها</t>
  </si>
  <si>
    <t>قرنیز سالن و راهرو و اتاق خوابها</t>
  </si>
  <si>
    <t>متر</t>
  </si>
  <si>
    <t>سنگ کف بام</t>
  </si>
  <si>
    <t>گرانیت</t>
  </si>
  <si>
    <t>سنگ کف رمپ</t>
  </si>
  <si>
    <t>کوبیک</t>
  </si>
  <si>
    <t>سنگ دیواره رمپ</t>
  </si>
  <si>
    <t>سنگ کف انباریها</t>
  </si>
  <si>
    <t>سنگ کف حیاط</t>
  </si>
  <si>
    <t>سنگ کف راه پله</t>
  </si>
  <si>
    <t>سنگ دیواره راه پله</t>
  </si>
  <si>
    <t>سنگ کف لابی</t>
  </si>
  <si>
    <t>اسلب</t>
  </si>
  <si>
    <t>سنگ دیواره لابی</t>
  </si>
  <si>
    <t>سنگ کف لابی طبقات</t>
  </si>
  <si>
    <t>چینی الیگودرز</t>
  </si>
  <si>
    <t>سنگ دیواره لابی طبقات</t>
  </si>
  <si>
    <t>سنگ کف سالن اجتماعات</t>
  </si>
  <si>
    <t>سنگ دیواره سالن اجتماعات</t>
  </si>
  <si>
    <t>سنگ کف بالکنها</t>
  </si>
  <si>
    <t>سنگ دیواره بالکنها</t>
  </si>
  <si>
    <t>سنگ کف لابی فضای بازی کودکان</t>
  </si>
  <si>
    <t>سنگ دیواره لابی فضای بازی کودکان</t>
  </si>
  <si>
    <t>کفپوش کف لابی فضای بازی کودکان</t>
  </si>
  <si>
    <t>سنگ نمای شمالی و جنوبی</t>
  </si>
  <si>
    <t>نمای جنوبی و شمالی آجر یا سیمان</t>
  </si>
  <si>
    <t>داربست نما</t>
  </si>
  <si>
    <t>جهت</t>
  </si>
  <si>
    <t>شاسی کشی نما</t>
  </si>
  <si>
    <t>تجهیز کارگاه</t>
  </si>
  <si>
    <t>تخریب و گودبرداری</t>
  </si>
  <si>
    <t>متر مکعب</t>
  </si>
  <si>
    <t>اجرای سازه نگهبان</t>
  </si>
  <si>
    <t>اجرای اسکلت</t>
  </si>
  <si>
    <t>تیغه چینی با بلوک لیکا</t>
  </si>
  <si>
    <t>اجرای وال مش</t>
  </si>
  <si>
    <t>گچ کاری</t>
  </si>
  <si>
    <t>نقاشی</t>
  </si>
  <si>
    <t>تاسیسات برق</t>
  </si>
  <si>
    <t>ساختمان</t>
  </si>
  <si>
    <t>انشعاب برق</t>
  </si>
  <si>
    <t>تاسیسات آب</t>
  </si>
  <si>
    <t>تاسیسات آتشنشانی</t>
  </si>
  <si>
    <t>اجرای آسانسور</t>
  </si>
  <si>
    <t>أسانسور</t>
  </si>
  <si>
    <t>پکیج واحدها و مشاعات</t>
  </si>
  <si>
    <t>داکت اسپلیت</t>
  </si>
  <si>
    <t>موتورخانه</t>
  </si>
  <si>
    <t>نرده استیل راه پله و جلوی پنجره ها و اطراف پارکینگ</t>
  </si>
  <si>
    <t>فلاشینگ</t>
  </si>
  <si>
    <t>تاسیسات گاز</t>
  </si>
  <si>
    <t>انشعاب گاز</t>
  </si>
  <si>
    <t>طراحی معماری</t>
  </si>
  <si>
    <t>روف گاردن</t>
  </si>
  <si>
    <t>احداث استخر سونا جکوزی</t>
  </si>
  <si>
    <t>سالن ورزش</t>
  </si>
  <si>
    <t>هوشمند سازی ساختمان</t>
  </si>
  <si>
    <t>هزینه های لابی شامل مبل و لوستر و پرده ... اتاق مدیریت اتاق آرایش</t>
  </si>
  <si>
    <t>هزینه های نظارت</t>
  </si>
  <si>
    <t>هزینه های اخذ پایانکار و انتقال اسناد و مالیات</t>
  </si>
  <si>
    <t>هزینه های پرسنلی</t>
  </si>
  <si>
    <t>نفر/ ماه</t>
  </si>
  <si>
    <t>هزینه دریافت پروانه</t>
  </si>
  <si>
    <t>هزینه تامین اجتماعی</t>
  </si>
  <si>
    <t>هزینه بلاعوض مالکین</t>
  </si>
  <si>
    <t>مجموع</t>
  </si>
  <si>
    <t>مالیات سازندگان</t>
  </si>
  <si>
    <t>هزینه های پیش بینی نشده 5 درصد</t>
  </si>
  <si>
    <t>مجموع کل هزینه ها</t>
  </si>
  <si>
    <t>پروژه شقایق</t>
  </si>
  <si>
    <t>متراژ مفید</t>
  </si>
  <si>
    <t>متراژ غیر مفید</t>
  </si>
  <si>
    <t>نسبت مفید به غیر مفید</t>
  </si>
  <si>
    <t>متراژ سهم سازنده</t>
  </si>
  <si>
    <t>قیمت دلار</t>
  </si>
  <si>
    <t>تومان</t>
  </si>
  <si>
    <t>هزینه تمام شده غیر مفید به دلار</t>
  </si>
  <si>
    <t>دلار</t>
  </si>
  <si>
    <t>هزینه تمام شده هر متر مفید به دلار</t>
  </si>
  <si>
    <t>هزینه تمام شده هر متر مفید به دلار منهای مبلغ بلاعوض</t>
  </si>
  <si>
    <t>هزینه تمام شده هر متر غیر مفید به دلار منهای مبلغ بلاعوض</t>
  </si>
  <si>
    <t>هزینه تمام شده هر متر مفید به دلار منهای مبلغ جواز</t>
  </si>
  <si>
    <t>هزینه تمام شده هر متر غیر مفید به دلار منهای مبلغ جواز</t>
  </si>
  <si>
    <t>هزینه تمام شده هر متر مفید به دلار منهای مبلغ جواز و بلاعوض</t>
  </si>
  <si>
    <t>هزینه تمام شده هر متر غیر مفید به دلار منهای مبلغ جواز و بلاعوض</t>
  </si>
  <si>
    <t>نسبت مبلغ بلاعوض به کل هزینه ساخت</t>
  </si>
  <si>
    <t>نسبت مبلغ جواز به کل هزینه ساخت</t>
  </si>
  <si>
    <t>نسبت بمبالغ بلاعوض و جواز به کل هزینه ساخت</t>
  </si>
  <si>
    <t>هزینه متراژ مفید قابل ساخت</t>
  </si>
  <si>
    <t>قیمت هر متر فروش مفید</t>
  </si>
  <si>
    <t xml:space="preserve">درآمد متراژ حاصل از فروش سهم سازنده </t>
  </si>
  <si>
    <t>نسبت درآمد به آورده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</si>
</sst>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24"/>
      <color rgb="FF000000"/>
      <name val="Arial"/>
      <family val="2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D9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0" fontId="1" fillId="4" borderId="4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C68A-B4E9-6149-8C6C-75EFE5BFAA43}">
  <dimension ref="B3:S138"/>
  <sheetViews>
    <sheetView tabSelected="1" topLeftCell="A99" zoomScale="50" workbookViewId="0">
      <selection activeCell="E114" sqref="E114"/>
    </sheetView>
  </sheetViews>
  <sheetFormatPr baseColWidth="10" defaultColWidth="9" defaultRowHeight="23" x14ac:dyDescent="0.2"/>
  <cols>
    <col min="1" max="1" width="7" style="6" customWidth="1"/>
    <col min="2" max="2" width="68.83203125" style="6" customWidth="1"/>
    <col min="3" max="3" width="17.33203125" style="5" customWidth="1"/>
    <col min="4" max="4" width="29.33203125" style="6" customWidth="1"/>
    <col min="5" max="5" width="55.1640625" style="6" customWidth="1"/>
    <col min="6" max="6" width="25.5" style="5" customWidth="1"/>
    <col min="7" max="7" width="26" style="5" customWidth="1"/>
    <col min="8" max="8" width="25.83203125" style="5" customWidth="1"/>
    <col min="9" max="9" width="29.1640625" style="5" customWidth="1"/>
    <col min="10" max="10" width="9.33203125" style="5" customWidth="1"/>
    <col min="11" max="11" width="24.83203125" style="5" customWidth="1"/>
    <col min="12" max="12" width="33.33203125" style="5" customWidth="1"/>
    <col min="13" max="13" width="27.6640625" style="5" customWidth="1"/>
    <col min="14" max="14" width="15.6640625" style="5" customWidth="1"/>
    <col min="15" max="15" width="29.1640625" style="5" customWidth="1"/>
    <col min="16" max="16" width="26.1640625" style="5" customWidth="1"/>
    <col min="17" max="17" width="5.6640625" style="6" customWidth="1"/>
    <col min="18" max="18" width="24" style="5" customWidth="1"/>
    <col min="19" max="19" width="22.1640625" style="5" customWidth="1"/>
    <col min="20" max="16384" width="9" style="6"/>
  </cols>
  <sheetData>
    <row r="3" spans="2:14" ht="23.25" customHeight="1" x14ac:dyDescent="0.2">
      <c r="B3" s="1" t="s">
        <v>0</v>
      </c>
      <c r="C3" s="2"/>
      <c r="D3" s="2"/>
      <c r="E3" s="2"/>
      <c r="F3" s="2"/>
      <c r="G3" s="2"/>
      <c r="H3" s="3"/>
      <c r="I3" s="4"/>
    </row>
    <row r="4" spans="2:14" ht="54" customHeight="1" x14ac:dyDescent="0.2">
      <c r="B4" s="7" t="s">
        <v>1</v>
      </c>
      <c r="C4" s="8" t="s">
        <v>2</v>
      </c>
      <c r="D4" s="7" t="s">
        <v>3</v>
      </c>
      <c r="E4" s="7" t="s">
        <v>4</v>
      </c>
      <c r="F4" s="8" t="s">
        <v>5</v>
      </c>
      <c r="G4" s="8" t="s">
        <v>6</v>
      </c>
      <c r="H4" s="8" t="s">
        <v>7</v>
      </c>
      <c r="I4" s="8" t="s">
        <v>8</v>
      </c>
    </row>
    <row r="5" spans="2:14" ht="30.75" customHeight="1" x14ac:dyDescent="0.2">
      <c r="B5" s="9" t="s">
        <v>9</v>
      </c>
      <c r="C5" s="10">
        <v>250</v>
      </c>
      <c r="D5" s="11" t="s">
        <v>10</v>
      </c>
      <c r="E5" s="11" t="s">
        <v>11</v>
      </c>
      <c r="F5" s="10">
        <v>25000000</v>
      </c>
      <c r="G5" s="10">
        <v>0</v>
      </c>
      <c r="H5" s="10">
        <f>C5*(F5+G5)</f>
        <v>6250000000</v>
      </c>
      <c r="I5" s="10" t="s">
        <v>12</v>
      </c>
      <c r="L5" s="12" t="s">
        <v>13</v>
      </c>
      <c r="M5" s="13"/>
      <c r="N5" s="14"/>
    </row>
    <row r="6" spans="2:14" ht="30.75" customHeight="1" x14ac:dyDescent="0.2">
      <c r="B6" s="9" t="s">
        <v>14</v>
      </c>
      <c r="C6" s="10">
        <v>440</v>
      </c>
      <c r="D6" s="11" t="s">
        <v>15</v>
      </c>
      <c r="E6" s="11" t="s">
        <v>11</v>
      </c>
      <c r="F6" s="10">
        <v>15000000</v>
      </c>
      <c r="G6" s="10">
        <v>0</v>
      </c>
      <c r="H6" s="10">
        <f t="shared" ref="H6:H79" si="0">C6*(F6+G6)</f>
        <v>6600000000</v>
      </c>
      <c r="I6" s="10" t="s">
        <v>12</v>
      </c>
      <c r="L6" s="15" t="s">
        <v>16</v>
      </c>
      <c r="M6" s="15" t="s">
        <v>17</v>
      </c>
      <c r="N6" s="15" t="s">
        <v>18</v>
      </c>
    </row>
    <row r="7" spans="2:14" ht="30.75" customHeight="1" x14ac:dyDescent="0.2">
      <c r="B7" s="9" t="s">
        <v>19</v>
      </c>
      <c r="C7" s="10">
        <v>26</v>
      </c>
      <c r="D7" s="11" t="s">
        <v>20</v>
      </c>
      <c r="E7" s="11" t="s">
        <v>21</v>
      </c>
      <c r="F7" s="16">
        <v>8000000</v>
      </c>
      <c r="G7" s="10">
        <v>700000</v>
      </c>
      <c r="H7" s="10">
        <f t="shared" si="0"/>
        <v>226200000</v>
      </c>
      <c r="I7" s="10" t="s">
        <v>12</v>
      </c>
      <c r="L7" s="17" t="s">
        <v>22</v>
      </c>
      <c r="M7" s="17">
        <v>107400000000</v>
      </c>
      <c r="N7" s="18">
        <f>M7/H102</f>
        <v>0.36719375061673337</v>
      </c>
    </row>
    <row r="8" spans="2:14" ht="30.75" customHeight="1" x14ac:dyDescent="0.2">
      <c r="B8" s="19" t="s">
        <v>23</v>
      </c>
      <c r="C8" s="10">
        <v>225</v>
      </c>
      <c r="D8" s="11" t="s">
        <v>15</v>
      </c>
      <c r="E8" s="11" t="s">
        <v>24</v>
      </c>
      <c r="F8" s="16">
        <v>1300000</v>
      </c>
      <c r="G8" s="10">
        <v>700000</v>
      </c>
      <c r="H8" s="10">
        <f t="shared" si="0"/>
        <v>450000000</v>
      </c>
      <c r="I8" s="10" t="s">
        <v>12</v>
      </c>
      <c r="L8" s="17" t="s">
        <v>25</v>
      </c>
      <c r="M8" s="17">
        <v>45600000000</v>
      </c>
      <c r="N8" s="18">
        <f>M8/H102</f>
        <v>0.15590349188196501</v>
      </c>
    </row>
    <row r="9" spans="2:14" ht="30.75" customHeight="1" x14ac:dyDescent="0.2">
      <c r="B9" s="19" t="s">
        <v>26</v>
      </c>
      <c r="C9" s="10">
        <v>569</v>
      </c>
      <c r="D9" s="11" t="s">
        <v>15</v>
      </c>
      <c r="E9" s="20" t="s">
        <v>27</v>
      </c>
      <c r="F9" s="16">
        <v>900000</v>
      </c>
      <c r="G9" s="10">
        <v>500000</v>
      </c>
      <c r="H9" s="10">
        <f t="shared" si="0"/>
        <v>796600000</v>
      </c>
      <c r="I9" s="10" t="s">
        <v>12</v>
      </c>
      <c r="L9" s="17" t="s">
        <v>28</v>
      </c>
      <c r="M9" s="17">
        <v>9224000000</v>
      </c>
      <c r="N9" s="18">
        <f>M9/H102</f>
        <v>3.1536267743843098E-2</v>
      </c>
    </row>
    <row r="10" spans="2:14" ht="30.75" customHeight="1" x14ac:dyDescent="0.2">
      <c r="B10" s="9" t="s">
        <v>29</v>
      </c>
      <c r="C10" s="10">
        <v>25</v>
      </c>
      <c r="D10" s="11" t="s">
        <v>20</v>
      </c>
      <c r="E10" s="11" t="s">
        <v>30</v>
      </c>
      <c r="F10" s="10">
        <v>8000000</v>
      </c>
      <c r="G10" s="10">
        <v>1500000</v>
      </c>
      <c r="H10" s="10">
        <f t="shared" si="0"/>
        <v>237500000</v>
      </c>
      <c r="I10" s="10" t="s">
        <v>12</v>
      </c>
      <c r="L10" s="17" t="s">
        <v>31</v>
      </c>
      <c r="M10" s="17">
        <v>17575000000</v>
      </c>
      <c r="N10" s="18">
        <f>M10/H102</f>
        <v>6.008780416284068E-2</v>
      </c>
    </row>
    <row r="11" spans="2:14" ht="30.75" customHeight="1" x14ac:dyDescent="0.2">
      <c r="B11" s="9" t="s">
        <v>32</v>
      </c>
      <c r="C11" s="10">
        <v>24</v>
      </c>
      <c r="D11" s="11" t="s">
        <v>20</v>
      </c>
      <c r="E11" s="11" t="s">
        <v>33</v>
      </c>
      <c r="F11" s="10">
        <v>0</v>
      </c>
      <c r="G11" s="10">
        <v>0</v>
      </c>
      <c r="H11" s="10">
        <v>0</v>
      </c>
      <c r="I11" s="10" t="s">
        <v>12</v>
      </c>
      <c r="L11" s="17" t="s">
        <v>34</v>
      </c>
      <c r="M11" s="17">
        <v>60730000000</v>
      </c>
      <c r="N11" s="18">
        <f>M11/H102</f>
        <v>0.20763199697350296</v>
      </c>
    </row>
    <row r="12" spans="2:14" ht="30.75" customHeight="1" x14ac:dyDescent="0.2">
      <c r="B12" s="19" t="s">
        <v>35</v>
      </c>
      <c r="C12" s="10">
        <v>205</v>
      </c>
      <c r="D12" s="11" t="s">
        <v>15</v>
      </c>
      <c r="E12" s="11" t="s">
        <v>36</v>
      </c>
      <c r="F12" s="10">
        <v>1000000</v>
      </c>
      <c r="G12" s="10">
        <v>500000</v>
      </c>
      <c r="H12" s="10">
        <f t="shared" si="0"/>
        <v>307500000</v>
      </c>
      <c r="I12" s="10" t="s">
        <v>12</v>
      </c>
      <c r="L12" s="17" t="s">
        <v>37</v>
      </c>
      <c r="M12" s="17">
        <v>7400000000</v>
      </c>
      <c r="N12" s="18">
        <f>M12/H102</f>
        <v>2.5300128068564496E-2</v>
      </c>
    </row>
    <row r="13" spans="2:14" ht="30.75" customHeight="1" x14ac:dyDescent="0.2">
      <c r="B13" s="19" t="s">
        <v>38</v>
      </c>
      <c r="C13" s="10">
        <v>1168</v>
      </c>
      <c r="D13" s="11" t="s">
        <v>15</v>
      </c>
      <c r="E13" s="11" t="s">
        <v>36</v>
      </c>
      <c r="F13" s="10">
        <v>1000000</v>
      </c>
      <c r="G13" s="10">
        <v>500000</v>
      </c>
      <c r="H13" s="10">
        <f t="shared" si="0"/>
        <v>1752000000</v>
      </c>
      <c r="I13" s="10" t="s">
        <v>12</v>
      </c>
      <c r="L13" s="17" t="s">
        <v>39</v>
      </c>
      <c r="M13" s="17">
        <v>7000000000</v>
      </c>
      <c r="N13" s="18">
        <f>M13/H102</f>
        <v>2.3932553578371821E-2</v>
      </c>
    </row>
    <row r="14" spans="2:14" ht="30.75" customHeight="1" x14ac:dyDescent="0.2">
      <c r="B14" s="19" t="s">
        <v>40</v>
      </c>
      <c r="C14" s="10">
        <v>60</v>
      </c>
      <c r="D14" s="11" t="s">
        <v>20</v>
      </c>
      <c r="E14" s="11" t="s">
        <v>41</v>
      </c>
      <c r="F14" s="10">
        <v>7000000</v>
      </c>
      <c r="G14" s="10">
        <v>1000000</v>
      </c>
      <c r="H14" s="10">
        <f t="shared" si="0"/>
        <v>480000000</v>
      </c>
      <c r="I14" s="10" t="s">
        <v>12</v>
      </c>
      <c r="L14" s="17" t="s">
        <v>42</v>
      </c>
      <c r="M14" s="17">
        <v>7088400000</v>
      </c>
      <c r="N14" s="18">
        <f>M14/H102</f>
        <v>2.4234787540704402E-2</v>
      </c>
    </row>
    <row r="15" spans="2:14" ht="30.75" customHeight="1" x14ac:dyDescent="0.2">
      <c r="B15" s="19" t="s">
        <v>43</v>
      </c>
      <c r="C15" s="10">
        <v>60</v>
      </c>
      <c r="D15" s="11" t="s">
        <v>20</v>
      </c>
      <c r="E15" s="11" t="s">
        <v>30</v>
      </c>
      <c r="F15" s="10">
        <v>5500000</v>
      </c>
      <c r="G15" s="10">
        <v>1500000</v>
      </c>
      <c r="H15" s="10">
        <f t="shared" si="0"/>
        <v>420000000</v>
      </c>
      <c r="I15" s="10" t="s">
        <v>12</v>
      </c>
      <c r="L15" s="17" t="s">
        <v>44</v>
      </c>
      <c r="M15" s="17">
        <v>30470438000</v>
      </c>
      <c r="N15" s="18">
        <f>M15/H102</f>
        <v>0.10417648428449382</v>
      </c>
    </row>
    <row r="16" spans="2:14" ht="30.75" customHeight="1" x14ac:dyDescent="0.2">
      <c r="B16" s="19" t="s">
        <v>45</v>
      </c>
      <c r="C16" s="10">
        <v>24</v>
      </c>
      <c r="D16" s="11" t="s">
        <v>20</v>
      </c>
      <c r="E16" s="11" t="s">
        <v>46</v>
      </c>
      <c r="F16" s="10">
        <v>2700000</v>
      </c>
      <c r="G16" s="10">
        <v>800000</v>
      </c>
      <c r="H16" s="10">
        <f t="shared" si="0"/>
        <v>84000000</v>
      </c>
      <c r="I16" s="10" t="s">
        <v>12</v>
      </c>
      <c r="L16" s="17"/>
      <c r="M16" s="17"/>
      <c r="N16" s="18"/>
    </row>
    <row r="17" spans="2:14" ht="30.75" customHeight="1" x14ac:dyDescent="0.2">
      <c r="B17" s="19" t="s">
        <v>47</v>
      </c>
      <c r="C17" s="10">
        <v>24</v>
      </c>
      <c r="D17" s="11" t="s">
        <v>20</v>
      </c>
      <c r="E17" s="11" t="s">
        <v>30</v>
      </c>
      <c r="F17" s="10">
        <v>4000000</v>
      </c>
      <c r="G17" s="10">
        <v>500000</v>
      </c>
      <c r="H17" s="10">
        <f t="shared" si="0"/>
        <v>108000000</v>
      </c>
      <c r="I17" s="10" t="s">
        <v>12</v>
      </c>
      <c r="L17" s="17"/>
      <c r="M17" s="17">
        <f>SUBTOTAL(9,M7:M16)</f>
        <v>292487838000</v>
      </c>
      <c r="N17" s="18">
        <f>SUM(N7:N16)</f>
        <v>0.9999972648510197</v>
      </c>
    </row>
    <row r="18" spans="2:14" ht="30.75" customHeight="1" x14ac:dyDescent="0.2">
      <c r="B18" s="19" t="s">
        <v>48</v>
      </c>
      <c r="C18" s="10">
        <v>36</v>
      </c>
      <c r="D18" s="11" t="s">
        <v>20</v>
      </c>
      <c r="E18" s="11" t="s">
        <v>46</v>
      </c>
      <c r="F18" s="10">
        <v>23000000</v>
      </c>
      <c r="G18" s="10">
        <v>1500000</v>
      </c>
      <c r="H18" s="10">
        <f t="shared" si="0"/>
        <v>882000000</v>
      </c>
      <c r="I18" s="10" t="s">
        <v>12</v>
      </c>
    </row>
    <row r="19" spans="2:14" ht="30.75" customHeight="1" x14ac:dyDescent="0.2">
      <c r="B19" s="19" t="s">
        <v>49</v>
      </c>
      <c r="C19" s="10">
        <v>36</v>
      </c>
      <c r="D19" s="11" t="s">
        <v>20</v>
      </c>
      <c r="E19" s="11" t="s">
        <v>30</v>
      </c>
      <c r="F19" s="10">
        <v>4000000</v>
      </c>
      <c r="G19" s="10">
        <v>500000</v>
      </c>
      <c r="H19" s="10">
        <f t="shared" si="0"/>
        <v>162000000</v>
      </c>
      <c r="I19" s="10" t="s">
        <v>12</v>
      </c>
    </row>
    <row r="20" spans="2:14" ht="30.75" customHeight="1" x14ac:dyDescent="0.2">
      <c r="B20" s="19" t="s">
        <v>50</v>
      </c>
      <c r="C20" s="10">
        <v>36</v>
      </c>
      <c r="D20" s="11" t="s">
        <v>20</v>
      </c>
      <c r="E20" s="11"/>
      <c r="F20" s="10">
        <v>12000000</v>
      </c>
      <c r="G20" s="10">
        <v>500000</v>
      </c>
      <c r="H20" s="10">
        <f t="shared" si="0"/>
        <v>450000000</v>
      </c>
      <c r="I20" s="10" t="s">
        <v>12</v>
      </c>
    </row>
    <row r="21" spans="2:14" ht="30.75" customHeight="1" x14ac:dyDescent="0.2">
      <c r="B21" s="19" t="s">
        <v>51</v>
      </c>
      <c r="C21" s="10">
        <v>36</v>
      </c>
      <c r="D21" s="11" t="s">
        <v>20</v>
      </c>
      <c r="E21" s="11" t="s">
        <v>30</v>
      </c>
      <c r="F21" s="10">
        <v>18000000</v>
      </c>
      <c r="G21" s="10">
        <v>600000</v>
      </c>
      <c r="H21" s="10">
        <f t="shared" si="0"/>
        <v>669600000</v>
      </c>
      <c r="I21" s="10" t="s">
        <v>12</v>
      </c>
    </row>
    <row r="22" spans="2:14" ht="30.75" customHeight="1" x14ac:dyDescent="0.2">
      <c r="B22" s="19" t="s">
        <v>52</v>
      </c>
      <c r="C22" s="10">
        <f>142+275+355+33</f>
        <v>805</v>
      </c>
      <c r="D22" s="11" t="s">
        <v>15</v>
      </c>
      <c r="E22" s="11"/>
      <c r="F22" s="10">
        <v>400000</v>
      </c>
      <c r="G22" s="10">
        <v>0</v>
      </c>
      <c r="H22" s="10">
        <f t="shared" si="0"/>
        <v>322000000</v>
      </c>
      <c r="I22" s="10" t="s">
        <v>28</v>
      </c>
    </row>
    <row r="23" spans="2:14" ht="30.75" customHeight="1" x14ac:dyDescent="0.2">
      <c r="B23" s="19" t="s">
        <v>53</v>
      </c>
      <c r="C23" s="10">
        <v>60</v>
      </c>
      <c r="D23" s="11" t="s">
        <v>20</v>
      </c>
      <c r="E23" s="11"/>
      <c r="F23" s="10">
        <v>600000</v>
      </c>
      <c r="G23" s="10">
        <v>200000</v>
      </c>
      <c r="H23" s="10">
        <f t="shared" si="0"/>
        <v>48000000</v>
      </c>
      <c r="I23" s="10" t="s">
        <v>12</v>
      </c>
    </row>
    <row r="24" spans="2:14" ht="30.75" customHeight="1" x14ac:dyDescent="0.2">
      <c r="B24" s="19" t="s">
        <v>54</v>
      </c>
      <c r="C24" s="10">
        <v>60</v>
      </c>
      <c r="D24" s="11" t="s">
        <v>20</v>
      </c>
      <c r="E24" s="11"/>
      <c r="F24" s="10">
        <v>2000000</v>
      </c>
      <c r="G24" s="10">
        <v>200000</v>
      </c>
      <c r="H24" s="10">
        <f t="shared" si="0"/>
        <v>132000000</v>
      </c>
      <c r="I24" s="10" t="s">
        <v>12</v>
      </c>
    </row>
    <row r="25" spans="2:14" ht="30.75" customHeight="1" x14ac:dyDescent="0.2">
      <c r="B25" s="19" t="s">
        <v>55</v>
      </c>
      <c r="C25" s="10">
        <v>72</v>
      </c>
      <c r="D25" s="11" t="s">
        <v>20</v>
      </c>
      <c r="E25" s="11"/>
      <c r="F25" s="10">
        <v>1300000</v>
      </c>
      <c r="G25" s="10">
        <v>0</v>
      </c>
      <c r="H25" s="10">
        <f t="shared" si="0"/>
        <v>93600000</v>
      </c>
      <c r="I25" s="10" t="s">
        <v>12</v>
      </c>
    </row>
    <row r="26" spans="2:14" ht="30.75" customHeight="1" x14ac:dyDescent="0.2">
      <c r="B26" s="19" t="s">
        <v>56</v>
      </c>
      <c r="C26" s="10">
        <v>205</v>
      </c>
      <c r="D26" s="11" t="s">
        <v>15</v>
      </c>
      <c r="E26" s="11" t="s">
        <v>57</v>
      </c>
      <c r="F26" s="10">
        <v>800000</v>
      </c>
      <c r="G26" s="10">
        <v>0</v>
      </c>
      <c r="H26" s="10">
        <f t="shared" si="0"/>
        <v>164000000</v>
      </c>
      <c r="I26" s="10" t="s">
        <v>12</v>
      </c>
    </row>
    <row r="27" spans="2:14" ht="30.75" customHeight="1" x14ac:dyDescent="0.2">
      <c r="B27" s="19" t="s">
        <v>58</v>
      </c>
      <c r="C27" s="10">
        <v>24</v>
      </c>
      <c r="D27" s="11" t="s">
        <v>20</v>
      </c>
      <c r="E27" s="11" t="s">
        <v>59</v>
      </c>
      <c r="F27" s="10">
        <v>36000000</v>
      </c>
      <c r="G27" s="10">
        <v>3000000</v>
      </c>
      <c r="H27" s="10">
        <f t="shared" si="0"/>
        <v>936000000</v>
      </c>
      <c r="I27" s="10" t="s">
        <v>12</v>
      </c>
    </row>
    <row r="28" spans="2:14" ht="30.75" customHeight="1" x14ac:dyDescent="0.2">
      <c r="B28" s="19" t="s">
        <v>60</v>
      </c>
      <c r="C28" s="10">
        <v>62</v>
      </c>
      <c r="D28" s="11" t="s">
        <v>20</v>
      </c>
      <c r="E28" s="11" t="s">
        <v>59</v>
      </c>
      <c r="F28" s="10">
        <v>22000000</v>
      </c>
      <c r="G28" s="10">
        <v>1500000</v>
      </c>
      <c r="H28" s="10">
        <f t="shared" si="0"/>
        <v>1457000000</v>
      </c>
      <c r="I28" s="10" t="s">
        <v>12</v>
      </c>
    </row>
    <row r="29" spans="2:14" ht="30.75" customHeight="1" x14ac:dyDescent="0.2">
      <c r="B29" s="19" t="s">
        <v>61</v>
      </c>
      <c r="C29" s="10">
        <v>61</v>
      </c>
      <c r="D29" s="11" t="s">
        <v>20</v>
      </c>
      <c r="E29" s="11" t="s">
        <v>59</v>
      </c>
      <c r="F29" s="10">
        <v>22000000</v>
      </c>
      <c r="G29" s="10">
        <v>1500000</v>
      </c>
      <c r="H29" s="10">
        <f t="shared" si="0"/>
        <v>1433500000</v>
      </c>
      <c r="I29" s="10" t="s">
        <v>12</v>
      </c>
    </row>
    <row r="30" spans="2:14" ht="30.75" customHeight="1" x14ac:dyDescent="0.2">
      <c r="B30" s="19" t="s">
        <v>62</v>
      </c>
      <c r="C30" s="10">
        <v>123</v>
      </c>
      <c r="D30" s="11" t="s">
        <v>20</v>
      </c>
      <c r="E30" s="11" t="s">
        <v>63</v>
      </c>
      <c r="F30" s="10">
        <v>2300000</v>
      </c>
      <c r="G30" s="10">
        <v>800000</v>
      </c>
      <c r="H30" s="10">
        <f t="shared" si="0"/>
        <v>381300000</v>
      </c>
      <c r="I30" s="10" t="s">
        <v>12</v>
      </c>
    </row>
    <row r="31" spans="2:14" ht="30.75" customHeight="1" x14ac:dyDescent="0.2">
      <c r="B31" s="19" t="s">
        <v>64</v>
      </c>
      <c r="C31" s="10">
        <v>1</v>
      </c>
      <c r="D31" s="11" t="s">
        <v>20</v>
      </c>
      <c r="E31" s="11"/>
      <c r="F31" s="10">
        <v>300000000</v>
      </c>
      <c r="G31" s="10">
        <v>15000000</v>
      </c>
      <c r="H31" s="10">
        <f t="shared" si="0"/>
        <v>315000000</v>
      </c>
      <c r="I31" s="10" t="s">
        <v>12</v>
      </c>
    </row>
    <row r="32" spans="2:14" ht="30.75" customHeight="1" x14ac:dyDescent="0.2">
      <c r="B32" s="19" t="s">
        <v>65</v>
      </c>
      <c r="C32" s="10">
        <v>1</v>
      </c>
      <c r="D32" s="11" t="s">
        <v>20</v>
      </c>
      <c r="E32" s="11"/>
      <c r="F32" s="10">
        <v>200000000</v>
      </c>
      <c r="G32" s="10">
        <v>10000000</v>
      </c>
      <c r="H32" s="10">
        <f t="shared" si="0"/>
        <v>210000000</v>
      </c>
      <c r="I32" s="10" t="s">
        <v>12</v>
      </c>
    </row>
    <row r="33" spans="2:9" ht="30.75" customHeight="1" x14ac:dyDescent="0.2">
      <c r="B33" s="19" t="s">
        <v>66</v>
      </c>
      <c r="C33" s="10">
        <v>25</v>
      </c>
      <c r="D33" s="11" t="s">
        <v>20</v>
      </c>
      <c r="E33" s="11"/>
      <c r="F33" s="10">
        <v>4000000</v>
      </c>
      <c r="G33" s="10">
        <v>500000</v>
      </c>
      <c r="H33" s="10">
        <f t="shared" si="0"/>
        <v>112500000</v>
      </c>
      <c r="I33" s="10" t="s">
        <v>12</v>
      </c>
    </row>
    <row r="34" spans="2:9" ht="30.75" customHeight="1" x14ac:dyDescent="0.2">
      <c r="B34" s="19" t="s">
        <v>67</v>
      </c>
      <c r="C34" s="10">
        <v>25</v>
      </c>
      <c r="D34" s="11" t="s">
        <v>20</v>
      </c>
      <c r="E34" s="11"/>
      <c r="F34" s="10">
        <v>30000000</v>
      </c>
      <c r="G34" s="10">
        <v>1500000</v>
      </c>
      <c r="H34" s="10">
        <f t="shared" si="0"/>
        <v>787500000</v>
      </c>
      <c r="I34" s="10" t="s">
        <v>12</v>
      </c>
    </row>
    <row r="35" spans="2:9" ht="30.75" customHeight="1" x14ac:dyDescent="0.2">
      <c r="B35" s="19" t="s">
        <v>68</v>
      </c>
      <c r="C35" s="10">
        <v>1</v>
      </c>
      <c r="D35" s="11" t="s">
        <v>20</v>
      </c>
      <c r="E35" s="11"/>
      <c r="F35" s="10">
        <v>60000000</v>
      </c>
      <c r="G35" s="10">
        <v>5000000</v>
      </c>
      <c r="H35" s="10">
        <f t="shared" si="0"/>
        <v>65000000</v>
      </c>
      <c r="I35" s="10" t="s">
        <v>12</v>
      </c>
    </row>
    <row r="36" spans="2:9" ht="30.75" customHeight="1" x14ac:dyDescent="0.2">
      <c r="B36" s="19" t="s">
        <v>69</v>
      </c>
      <c r="C36" s="10">
        <v>451</v>
      </c>
      <c r="D36" s="11" t="s">
        <v>15</v>
      </c>
      <c r="E36" s="20" t="s">
        <v>70</v>
      </c>
      <c r="F36" s="10"/>
      <c r="G36" s="10"/>
      <c r="H36" s="10">
        <v>4200000000</v>
      </c>
      <c r="I36" s="10" t="s">
        <v>12</v>
      </c>
    </row>
    <row r="37" spans="2:9" ht="30.75" customHeight="1" x14ac:dyDescent="0.2">
      <c r="B37" s="19" t="s">
        <v>71</v>
      </c>
      <c r="C37" s="10">
        <v>3430</v>
      </c>
      <c r="D37" s="11" t="s">
        <v>15</v>
      </c>
      <c r="E37" s="11" t="s">
        <v>57</v>
      </c>
      <c r="F37" s="10">
        <v>850000</v>
      </c>
      <c r="G37" s="10">
        <v>0</v>
      </c>
      <c r="H37" s="10">
        <f t="shared" si="0"/>
        <v>2915500000</v>
      </c>
      <c r="I37" s="10" t="s">
        <v>12</v>
      </c>
    </row>
    <row r="38" spans="2:9" ht="30.75" customHeight="1" x14ac:dyDescent="0.2">
      <c r="B38" s="19" t="s">
        <v>72</v>
      </c>
      <c r="C38" s="10">
        <v>1190</v>
      </c>
      <c r="D38" s="11" t="s">
        <v>15</v>
      </c>
      <c r="E38" s="11" t="s">
        <v>57</v>
      </c>
      <c r="F38" s="10">
        <v>800000</v>
      </c>
      <c r="G38" s="10"/>
      <c r="H38" s="10">
        <f t="shared" si="0"/>
        <v>952000000</v>
      </c>
      <c r="I38" s="10" t="s">
        <v>12</v>
      </c>
    </row>
    <row r="39" spans="2:9" ht="30.75" customHeight="1" x14ac:dyDescent="0.2">
      <c r="B39" s="19" t="s">
        <v>73</v>
      </c>
      <c r="C39" s="10">
        <v>144</v>
      </c>
      <c r="D39" s="11" t="s">
        <v>15</v>
      </c>
      <c r="E39" s="11" t="s">
        <v>57</v>
      </c>
      <c r="F39" s="10">
        <v>700000</v>
      </c>
      <c r="G39" s="10">
        <v>0</v>
      </c>
      <c r="H39" s="10">
        <f t="shared" si="0"/>
        <v>100800000</v>
      </c>
      <c r="I39" s="10" t="s">
        <v>12</v>
      </c>
    </row>
    <row r="40" spans="2:9" ht="30.75" customHeight="1" x14ac:dyDescent="0.2">
      <c r="B40" s="19" t="s">
        <v>74</v>
      </c>
      <c r="C40" s="10">
        <v>2490</v>
      </c>
      <c r="D40" s="11" t="s">
        <v>15</v>
      </c>
      <c r="E40" s="11"/>
      <c r="F40" s="10">
        <v>400000</v>
      </c>
      <c r="G40" s="10">
        <v>0</v>
      </c>
      <c r="H40" s="10">
        <f t="shared" si="0"/>
        <v>996000000</v>
      </c>
      <c r="I40" s="10" t="s">
        <v>28</v>
      </c>
    </row>
    <row r="41" spans="2:9" ht="30.75" customHeight="1" x14ac:dyDescent="0.2">
      <c r="B41" s="19" t="s">
        <v>75</v>
      </c>
      <c r="C41" s="10">
        <v>1190</v>
      </c>
      <c r="D41" s="11" t="s">
        <v>15</v>
      </c>
      <c r="E41" s="11"/>
      <c r="F41" s="10">
        <v>1200000</v>
      </c>
      <c r="G41" s="10">
        <v>0</v>
      </c>
      <c r="H41" s="10">
        <f t="shared" si="0"/>
        <v>1428000000</v>
      </c>
      <c r="I41" s="10" t="s">
        <v>12</v>
      </c>
    </row>
    <row r="42" spans="2:9" ht="30.75" customHeight="1" x14ac:dyDescent="0.2">
      <c r="B42" s="19" t="s">
        <v>76</v>
      </c>
      <c r="C42" s="10">
        <v>1461</v>
      </c>
      <c r="D42" s="11" t="s">
        <v>15</v>
      </c>
      <c r="E42" s="11" t="s">
        <v>24</v>
      </c>
      <c r="F42" s="10">
        <v>1300000</v>
      </c>
      <c r="G42" s="10">
        <v>700000</v>
      </c>
      <c r="H42" s="10">
        <f t="shared" si="0"/>
        <v>2922000000</v>
      </c>
      <c r="I42" s="10" t="s">
        <v>12</v>
      </c>
    </row>
    <row r="43" spans="2:9" ht="30.75" customHeight="1" x14ac:dyDescent="0.2">
      <c r="B43" s="19" t="s">
        <v>77</v>
      </c>
      <c r="C43" s="10">
        <v>865</v>
      </c>
      <c r="D43" s="11" t="s">
        <v>15</v>
      </c>
      <c r="E43" s="11" t="s">
        <v>24</v>
      </c>
      <c r="F43" s="10">
        <v>1300000</v>
      </c>
      <c r="G43" s="10">
        <v>700000</v>
      </c>
      <c r="H43" s="10">
        <f t="shared" si="0"/>
        <v>1730000000</v>
      </c>
      <c r="I43" s="10" t="s">
        <v>12</v>
      </c>
    </row>
    <row r="44" spans="2:9" ht="30.75" customHeight="1" x14ac:dyDescent="0.2">
      <c r="B44" s="19" t="s">
        <v>78</v>
      </c>
      <c r="C44" s="10">
        <v>1700</v>
      </c>
      <c r="D44" s="11" t="s">
        <v>79</v>
      </c>
      <c r="E44" s="11"/>
      <c r="F44" s="10">
        <v>110000</v>
      </c>
      <c r="G44" s="10">
        <v>40000</v>
      </c>
      <c r="H44" s="10">
        <f t="shared" si="0"/>
        <v>255000000</v>
      </c>
      <c r="I44" s="10" t="s">
        <v>12</v>
      </c>
    </row>
    <row r="45" spans="2:9" ht="30.75" customHeight="1" x14ac:dyDescent="0.2">
      <c r="B45" s="19" t="s">
        <v>80</v>
      </c>
      <c r="C45" s="10">
        <v>501</v>
      </c>
      <c r="D45" s="11" t="s">
        <v>15</v>
      </c>
      <c r="E45" s="11" t="s">
        <v>81</v>
      </c>
      <c r="F45" s="10">
        <v>800000</v>
      </c>
      <c r="G45" s="10">
        <v>700000</v>
      </c>
      <c r="H45" s="10">
        <f t="shared" si="0"/>
        <v>751500000</v>
      </c>
      <c r="I45" s="10" t="s">
        <v>12</v>
      </c>
    </row>
    <row r="46" spans="2:9" ht="30.75" customHeight="1" x14ac:dyDescent="0.2">
      <c r="B46" s="19" t="s">
        <v>82</v>
      </c>
      <c r="C46" s="10">
        <v>334</v>
      </c>
      <c r="D46" s="11" t="s">
        <v>15</v>
      </c>
      <c r="E46" s="11" t="s">
        <v>83</v>
      </c>
      <c r="F46" s="10">
        <v>1300000</v>
      </c>
      <c r="G46" s="10">
        <v>700000</v>
      </c>
      <c r="H46" s="10">
        <f t="shared" si="0"/>
        <v>668000000</v>
      </c>
      <c r="I46" s="10" t="s">
        <v>12</v>
      </c>
    </row>
    <row r="47" spans="2:9" ht="30.75" customHeight="1" x14ac:dyDescent="0.2">
      <c r="B47" s="19" t="s">
        <v>84</v>
      </c>
      <c r="C47" s="10">
        <v>355</v>
      </c>
      <c r="D47" s="11" t="s">
        <v>15</v>
      </c>
      <c r="E47" s="11"/>
      <c r="F47" s="10">
        <v>800000</v>
      </c>
      <c r="G47" s="10">
        <v>700000</v>
      </c>
      <c r="H47" s="10">
        <f t="shared" si="0"/>
        <v>532500000</v>
      </c>
      <c r="I47" s="10" t="s">
        <v>12</v>
      </c>
    </row>
    <row r="48" spans="2:9" ht="30.75" customHeight="1" x14ac:dyDescent="0.2">
      <c r="B48" s="19" t="s">
        <v>85</v>
      </c>
      <c r="C48" s="10">
        <v>144</v>
      </c>
      <c r="D48" s="11" t="s">
        <v>15</v>
      </c>
      <c r="E48" s="11" t="s">
        <v>81</v>
      </c>
      <c r="F48" s="10">
        <v>550000</v>
      </c>
      <c r="G48" s="10">
        <v>700000</v>
      </c>
      <c r="H48" s="10">
        <f t="shared" si="0"/>
        <v>180000000</v>
      </c>
      <c r="I48" s="10" t="s">
        <v>12</v>
      </c>
    </row>
    <row r="49" spans="2:9" ht="30.75" customHeight="1" x14ac:dyDescent="0.2">
      <c r="B49" s="19" t="s">
        <v>86</v>
      </c>
      <c r="C49" s="10">
        <v>88</v>
      </c>
      <c r="D49" s="11" t="s">
        <v>15</v>
      </c>
      <c r="E49" s="11" t="s">
        <v>81</v>
      </c>
      <c r="F49" s="10">
        <v>800000</v>
      </c>
      <c r="G49" s="10">
        <v>700000</v>
      </c>
      <c r="H49" s="10">
        <f t="shared" si="0"/>
        <v>132000000</v>
      </c>
      <c r="I49" s="10" t="s">
        <v>12</v>
      </c>
    </row>
    <row r="50" spans="2:9" ht="30.75" customHeight="1" x14ac:dyDescent="0.2">
      <c r="B50" s="19" t="s">
        <v>87</v>
      </c>
      <c r="C50" s="10">
        <v>305</v>
      </c>
      <c r="D50" s="21" t="s">
        <v>15</v>
      </c>
      <c r="E50" s="22"/>
      <c r="F50" s="10">
        <v>1500000</v>
      </c>
      <c r="G50" s="10">
        <v>700000</v>
      </c>
      <c r="H50" s="10">
        <f t="shared" si="0"/>
        <v>671000000</v>
      </c>
      <c r="I50" s="10" t="s">
        <v>12</v>
      </c>
    </row>
    <row r="51" spans="2:9" ht="30.75" customHeight="1" x14ac:dyDescent="0.2">
      <c r="B51" s="19" t="s">
        <v>88</v>
      </c>
      <c r="C51" s="10">
        <v>681</v>
      </c>
      <c r="D51" s="21" t="s">
        <v>15</v>
      </c>
      <c r="E51" s="22"/>
      <c r="F51" s="10">
        <v>800000</v>
      </c>
      <c r="G51" s="10">
        <v>700000</v>
      </c>
      <c r="H51" s="10">
        <f t="shared" si="0"/>
        <v>1021500000</v>
      </c>
      <c r="I51" s="10" t="s">
        <v>12</v>
      </c>
    </row>
    <row r="52" spans="2:9" ht="30.75" customHeight="1" x14ac:dyDescent="0.2">
      <c r="B52" s="19" t="s">
        <v>89</v>
      </c>
      <c r="C52" s="10">
        <v>158</v>
      </c>
      <c r="D52" s="11" t="s">
        <v>15</v>
      </c>
      <c r="E52" s="11" t="s">
        <v>90</v>
      </c>
      <c r="F52" s="10">
        <v>5000000</v>
      </c>
      <c r="G52" s="10">
        <v>1500000</v>
      </c>
      <c r="H52" s="10">
        <f t="shared" si="0"/>
        <v>1027000000</v>
      </c>
      <c r="I52" s="10" t="s">
        <v>12</v>
      </c>
    </row>
    <row r="53" spans="2:9" ht="30.75" customHeight="1" x14ac:dyDescent="0.2">
      <c r="B53" s="19" t="s">
        <v>91</v>
      </c>
      <c r="C53" s="10">
        <v>85</v>
      </c>
      <c r="D53" s="11" t="s">
        <v>15</v>
      </c>
      <c r="E53" s="11" t="s">
        <v>90</v>
      </c>
      <c r="F53" s="10">
        <v>5000000</v>
      </c>
      <c r="G53" s="10">
        <v>1500000</v>
      </c>
      <c r="H53" s="10">
        <f t="shared" si="0"/>
        <v>552500000</v>
      </c>
      <c r="I53" s="10" t="s">
        <v>12</v>
      </c>
    </row>
    <row r="54" spans="2:9" ht="30.75" customHeight="1" x14ac:dyDescent="0.2">
      <c r="B54" s="19" t="s">
        <v>92</v>
      </c>
      <c r="C54" s="10">
        <v>77</v>
      </c>
      <c r="D54" s="11" t="s">
        <v>15</v>
      </c>
      <c r="E54" s="11" t="s">
        <v>93</v>
      </c>
      <c r="F54" s="10">
        <v>2000000</v>
      </c>
      <c r="G54" s="10">
        <v>700000</v>
      </c>
      <c r="H54" s="10">
        <f t="shared" si="0"/>
        <v>207900000</v>
      </c>
      <c r="I54" s="10" t="s">
        <v>12</v>
      </c>
    </row>
    <row r="55" spans="2:9" ht="30.75" customHeight="1" x14ac:dyDescent="0.2">
      <c r="B55" s="19" t="s">
        <v>94</v>
      </c>
      <c r="C55" s="10">
        <v>288</v>
      </c>
      <c r="D55" s="11" t="s">
        <v>15</v>
      </c>
      <c r="E55" s="11"/>
      <c r="F55" s="10">
        <v>2500000</v>
      </c>
      <c r="G55" s="10">
        <v>700000</v>
      </c>
      <c r="H55" s="10">
        <f t="shared" si="0"/>
        <v>921600000</v>
      </c>
      <c r="I55" s="10" t="s">
        <v>12</v>
      </c>
    </row>
    <row r="56" spans="2:9" ht="30.75" customHeight="1" x14ac:dyDescent="0.2">
      <c r="B56" s="19" t="s">
        <v>95</v>
      </c>
      <c r="C56" s="10">
        <v>118</v>
      </c>
      <c r="D56" s="11" t="s">
        <v>15</v>
      </c>
      <c r="E56" s="11"/>
      <c r="F56" s="10">
        <v>2000000</v>
      </c>
      <c r="G56" s="10">
        <v>700000</v>
      </c>
      <c r="H56" s="10">
        <f t="shared" si="0"/>
        <v>318600000</v>
      </c>
      <c r="I56" s="10" t="s">
        <v>12</v>
      </c>
    </row>
    <row r="57" spans="2:9" ht="30.75" customHeight="1" x14ac:dyDescent="0.2">
      <c r="B57" s="19" t="s">
        <v>96</v>
      </c>
      <c r="C57" s="10">
        <v>135</v>
      </c>
      <c r="D57" s="11" t="s">
        <v>15</v>
      </c>
      <c r="E57" s="11"/>
      <c r="F57" s="10">
        <v>2000000</v>
      </c>
      <c r="G57" s="10">
        <v>700000</v>
      </c>
      <c r="H57" s="10">
        <f t="shared" si="0"/>
        <v>364500000</v>
      </c>
      <c r="I57" s="10" t="s">
        <v>12</v>
      </c>
    </row>
    <row r="58" spans="2:9" ht="30.75" customHeight="1" x14ac:dyDescent="0.2">
      <c r="B58" s="19" t="s">
        <v>97</v>
      </c>
      <c r="C58" s="10">
        <v>119</v>
      </c>
      <c r="D58" s="11" t="s">
        <v>15</v>
      </c>
      <c r="E58" s="11"/>
      <c r="F58" s="10">
        <v>800000</v>
      </c>
      <c r="G58" s="10">
        <v>700000</v>
      </c>
      <c r="H58" s="10">
        <f t="shared" si="0"/>
        <v>178500000</v>
      </c>
      <c r="I58" s="10" t="s">
        <v>12</v>
      </c>
    </row>
    <row r="59" spans="2:9" ht="30.75" customHeight="1" x14ac:dyDescent="0.2">
      <c r="B59" s="19" t="s">
        <v>98</v>
      </c>
      <c r="C59" s="10">
        <v>290</v>
      </c>
      <c r="D59" s="11" t="s">
        <v>15</v>
      </c>
      <c r="E59" s="11"/>
      <c r="F59" s="10">
        <v>800000</v>
      </c>
      <c r="G59" s="10">
        <v>700000</v>
      </c>
      <c r="H59" s="10">
        <f t="shared" si="0"/>
        <v>435000000</v>
      </c>
      <c r="I59" s="10" t="s">
        <v>12</v>
      </c>
    </row>
    <row r="60" spans="2:9" ht="30.75" customHeight="1" x14ac:dyDescent="0.2">
      <c r="B60" s="19" t="s">
        <v>99</v>
      </c>
      <c r="C60" s="10">
        <v>50</v>
      </c>
      <c r="D60" s="11" t="s">
        <v>15</v>
      </c>
      <c r="E60" s="11"/>
      <c r="F60" s="10">
        <v>800000</v>
      </c>
      <c r="G60" s="10">
        <v>700000</v>
      </c>
      <c r="H60" s="10">
        <f t="shared" si="0"/>
        <v>75000000</v>
      </c>
      <c r="I60" s="10" t="s">
        <v>12</v>
      </c>
    </row>
    <row r="61" spans="2:9" ht="30.75" customHeight="1" x14ac:dyDescent="0.2">
      <c r="B61" s="19" t="s">
        <v>100</v>
      </c>
      <c r="C61" s="10">
        <v>88</v>
      </c>
      <c r="D61" s="11" t="s">
        <v>15</v>
      </c>
      <c r="E61" s="11"/>
      <c r="F61" s="10">
        <v>2000000</v>
      </c>
      <c r="G61" s="10">
        <v>700000</v>
      </c>
      <c r="H61" s="10">
        <f t="shared" si="0"/>
        <v>237600000</v>
      </c>
      <c r="I61" s="10" t="s">
        <v>12</v>
      </c>
    </row>
    <row r="62" spans="2:9" ht="30.75" customHeight="1" x14ac:dyDescent="0.2">
      <c r="B62" s="19" t="s">
        <v>101</v>
      </c>
      <c r="C62" s="10">
        <v>50</v>
      </c>
      <c r="D62" s="11" t="s">
        <v>15</v>
      </c>
      <c r="E62" s="11"/>
      <c r="F62" s="10">
        <v>1000000</v>
      </c>
      <c r="G62" s="10">
        <v>120000</v>
      </c>
      <c r="H62" s="10">
        <f t="shared" si="0"/>
        <v>56000000</v>
      </c>
      <c r="I62" s="10" t="s">
        <v>12</v>
      </c>
    </row>
    <row r="63" spans="2:9" ht="30.75" customHeight="1" x14ac:dyDescent="0.2">
      <c r="B63" s="19" t="s">
        <v>102</v>
      </c>
      <c r="C63" s="10">
        <v>940</v>
      </c>
      <c r="D63" s="11" t="s">
        <v>15</v>
      </c>
      <c r="E63" s="11"/>
      <c r="F63" s="10">
        <v>3500000</v>
      </c>
      <c r="G63" s="10">
        <v>2000000</v>
      </c>
      <c r="H63" s="10">
        <f t="shared" si="0"/>
        <v>5170000000</v>
      </c>
      <c r="I63" s="10" t="s">
        <v>42</v>
      </c>
    </row>
    <row r="64" spans="2:9" ht="30.75" customHeight="1" x14ac:dyDescent="0.2">
      <c r="B64" s="19" t="s">
        <v>103</v>
      </c>
      <c r="C64" s="10">
        <v>216</v>
      </c>
      <c r="D64" s="11" t="s">
        <v>15</v>
      </c>
      <c r="E64" s="11"/>
      <c r="F64" s="10">
        <v>600000</v>
      </c>
      <c r="G64" s="10">
        <v>1800000</v>
      </c>
      <c r="H64" s="10">
        <f t="shared" si="0"/>
        <v>518400000</v>
      </c>
      <c r="I64" s="10" t="s">
        <v>42</v>
      </c>
    </row>
    <row r="65" spans="2:9" ht="30.75" customHeight="1" x14ac:dyDescent="0.2">
      <c r="B65" s="19" t="s">
        <v>104</v>
      </c>
      <c r="C65" s="10">
        <v>2</v>
      </c>
      <c r="D65" s="11" t="s">
        <v>105</v>
      </c>
      <c r="E65" s="11"/>
      <c r="F65" s="10">
        <v>300000000</v>
      </c>
      <c r="G65" s="10">
        <v>0</v>
      </c>
      <c r="H65" s="10">
        <f t="shared" si="0"/>
        <v>600000000</v>
      </c>
      <c r="I65" s="10" t="s">
        <v>42</v>
      </c>
    </row>
    <row r="66" spans="2:9" ht="30.75" customHeight="1" x14ac:dyDescent="0.2">
      <c r="B66" s="19" t="s">
        <v>106</v>
      </c>
      <c r="C66" s="10">
        <v>2</v>
      </c>
      <c r="D66" s="11" t="s">
        <v>105</v>
      </c>
      <c r="E66" s="11"/>
      <c r="F66" s="10">
        <v>400000000</v>
      </c>
      <c r="G66" s="10">
        <v>0</v>
      </c>
      <c r="H66" s="10">
        <f t="shared" si="0"/>
        <v>800000000</v>
      </c>
      <c r="I66" s="10" t="s">
        <v>42</v>
      </c>
    </row>
    <row r="67" spans="2:9" ht="30.75" customHeight="1" x14ac:dyDescent="0.2">
      <c r="B67" s="19" t="s">
        <v>107</v>
      </c>
      <c r="C67" s="10">
        <v>1</v>
      </c>
      <c r="D67" s="11" t="s">
        <v>3</v>
      </c>
      <c r="E67" s="11"/>
      <c r="F67" s="10">
        <v>400000000</v>
      </c>
      <c r="G67" s="10">
        <v>0</v>
      </c>
      <c r="H67" s="10">
        <f t="shared" si="0"/>
        <v>400000000</v>
      </c>
      <c r="I67" s="10" t="s">
        <v>22</v>
      </c>
    </row>
    <row r="68" spans="2:9" ht="30.75" customHeight="1" x14ac:dyDescent="0.2">
      <c r="B68" s="19" t="s">
        <v>108</v>
      </c>
      <c r="C68" s="10">
        <v>6000</v>
      </c>
      <c r="D68" s="11" t="s">
        <v>109</v>
      </c>
      <c r="E68" s="11"/>
      <c r="F68" s="10">
        <v>600000</v>
      </c>
      <c r="G68" s="10">
        <v>0</v>
      </c>
      <c r="H68" s="10">
        <f t="shared" si="0"/>
        <v>3600000000</v>
      </c>
      <c r="I68" s="10" t="s">
        <v>25</v>
      </c>
    </row>
    <row r="69" spans="2:9" ht="30.75" customHeight="1" x14ac:dyDescent="0.2">
      <c r="B69" s="19" t="s">
        <v>110</v>
      </c>
      <c r="C69" s="10">
        <v>1</v>
      </c>
      <c r="D69" s="11" t="s">
        <v>3</v>
      </c>
      <c r="E69" s="11"/>
      <c r="F69" s="10">
        <v>3000000000</v>
      </c>
      <c r="G69" s="10">
        <v>0</v>
      </c>
      <c r="H69" s="10">
        <f t="shared" si="0"/>
        <v>3000000000</v>
      </c>
      <c r="I69" s="10" t="s">
        <v>25</v>
      </c>
    </row>
    <row r="70" spans="2:9" ht="30.75" customHeight="1" x14ac:dyDescent="0.2">
      <c r="B70" s="19" t="s">
        <v>111</v>
      </c>
      <c r="C70" s="10">
        <v>5200</v>
      </c>
      <c r="D70" s="11" t="s">
        <v>15</v>
      </c>
      <c r="E70" s="11"/>
      <c r="F70" s="10">
        <v>7500000</v>
      </c>
      <c r="G70" s="10">
        <v>0</v>
      </c>
      <c r="H70" s="10">
        <f t="shared" si="0"/>
        <v>39000000000</v>
      </c>
      <c r="I70" s="10" t="s">
        <v>25</v>
      </c>
    </row>
    <row r="71" spans="2:9" ht="30.75" customHeight="1" x14ac:dyDescent="0.2">
      <c r="B71" s="19" t="s">
        <v>112</v>
      </c>
      <c r="C71" s="10">
        <v>8200</v>
      </c>
      <c r="D71" s="11" t="s">
        <v>15</v>
      </c>
      <c r="E71" s="11"/>
      <c r="F71" s="10">
        <v>400000</v>
      </c>
      <c r="G71" s="10">
        <v>270000</v>
      </c>
      <c r="H71" s="10">
        <f t="shared" si="0"/>
        <v>5494000000</v>
      </c>
      <c r="I71" s="10" t="s">
        <v>28</v>
      </c>
    </row>
    <row r="72" spans="2:9" ht="30.75" customHeight="1" x14ac:dyDescent="0.2">
      <c r="B72" s="19" t="s">
        <v>113</v>
      </c>
      <c r="C72" s="10">
        <v>8200</v>
      </c>
      <c r="D72" s="11" t="s">
        <v>15</v>
      </c>
      <c r="E72" s="11"/>
      <c r="F72" s="10">
        <v>120000</v>
      </c>
      <c r="G72" s="10">
        <v>40000</v>
      </c>
      <c r="H72" s="10">
        <f t="shared" si="0"/>
        <v>1312000000</v>
      </c>
      <c r="I72" s="10" t="s">
        <v>28</v>
      </c>
    </row>
    <row r="73" spans="2:9" ht="30.75" customHeight="1" x14ac:dyDescent="0.2">
      <c r="B73" s="19" t="s">
        <v>114</v>
      </c>
      <c r="C73" s="10">
        <v>13900</v>
      </c>
      <c r="D73" s="11" t="s">
        <v>15</v>
      </c>
      <c r="E73" s="11"/>
      <c r="F73" s="10">
        <v>20000</v>
      </c>
      <c r="G73" s="10">
        <v>220000</v>
      </c>
      <c r="H73" s="10">
        <f t="shared" si="0"/>
        <v>3336000000</v>
      </c>
      <c r="I73" s="10" t="s">
        <v>12</v>
      </c>
    </row>
    <row r="74" spans="2:9" ht="30.75" customHeight="1" x14ac:dyDescent="0.2">
      <c r="B74" s="19" t="s">
        <v>115</v>
      </c>
      <c r="C74" s="10">
        <v>17000</v>
      </c>
      <c r="D74" s="11" t="s">
        <v>15</v>
      </c>
      <c r="E74" s="11"/>
      <c r="F74" s="10">
        <v>190000</v>
      </c>
      <c r="G74" s="10">
        <v>0</v>
      </c>
      <c r="H74" s="10">
        <f t="shared" si="0"/>
        <v>3230000000</v>
      </c>
      <c r="I74" s="10" t="s">
        <v>12</v>
      </c>
    </row>
    <row r="75" spans="2:9" ht="30.75" customHeight="1" x14ac:dyDescent="0.2">
      <c r="B75" s="19" t="s">
        <v>116</v>
      </c>
      <c r="C75" s="10">
        <v>1</v>
      </c>
      <c r="D75" s="11" t="s">
        <v>117</v>
      </c>
      <c r="E75" s="11"/>
      <c r="F75" s="10">
        <v>3500000000</v>
      </c>
      <c r="G75" s="10">
        <v>2500000000</v>
      </c>
      <c r="H75" s="10">
        <f t="shared" si="0"/>
        <v>6000000000</v>
      </c>
      <c r="I75" s="10" t="s">
        <v>37</v>
      </c>
    </row>
    <row r="76" spans="2:9" ht="30.75" customHeight="1" x14ac:dyDescent="0.2">
      <c r="B76" s="19" t="s">
        <v>118</v>
      </c>
      <c r="C76" s="10"/>
      <c r="D76" s="11"/>
      <c r="E76" s="11"/>
      <c r="F76" s="10">
        <v>0</v>
      </c>
      <c r="G76" s="10">
        <v>0</v>
      </c>
      <c r="H76" s="10">
        <v>1400000000</v>
      </c>
      <c r="I76" s="10" t="s">
        <v>37</v>
      </c>
    </row>
    <row r="77" spans="2:9" ht="30.75" customHeight="1" x14ac:dyDescent="0.2">
      <c r="B77" s="19" t="s">
        <v>119</v>
      </c>
      <c r="C77" s="10">
        <v>1</v>
      </c>
      <c r="D77" s="11" t="s">
        <v>117</v>
      </c>
      <c r="E77" s="11"/>
      <c r="F77" s="10">
        <v>4000000000</v>
      </c>
      <c r="G77" s="10">
        <v>0</v>
      </c>
      <c r="H77" s="10">
        <f t="shared" si="0"/>
        <v>4000000000</v>
      </c>
      <c r="I77" s="10" t="s">
        <v>31</v>
      </c>
    </row>
    <row r="78" spans="2:9" ht="30.75" customHeight="1" x14ac:dyDescent="0.2">
      <c r="B78" s="19" t="s">
        <v>120</v>
      </c>
      <c r="C78" s="10">
        <v>1</v>
      </c>
      <c r="D78" s="11" t="s">
        <v>117</v>
      </c>
      <c r="E78" s="11"/>
      <c r="F78" s="10">
        <v>4000000000</v>
      </c>
      <c r="G78" s="10">
        <v>0</v>
      </c>
      <c r="H78" s="10">
        <f t="shared" si="0"/>
        <v>4000000000</v>
      </c>
      <c r="I78" s="10" t="s">
        <v>31</v>
      </c>
    </row>
    <row r="79" spans="2:9" ht="30.75" customHeight="1" x14ac:dyDescent="0.2">
      <c r="B79" s="19" t="s">
        <v>121</v>
      </c>
      <c r="C79" s="10">
        <v>2</v>
      </c>
      <c r="D79" s="11" t="s">
        <v>20</v>
      </c>
      <c r="E79" s="11"/>
      <c r="F79" s="10">
        <v>3500000000</v>
      </c>
      <c r="G79" s="10">
        <v>0</v>
      </c>
      <c r="H79" s="10">
        <f t="shared" si="0"/>
        <v>7000000000</v>
      </c>
      <c r="I79" s="10" t="s">
        <v>122</v>
      </c>
    </row>
    <row r="80" spans="2:9" ht="30.75" customHeight="1" x14ac:dyDescent="0.2">
      <c r="B80" s="19" t="s">
        <v>123</v>
      </c>
      <c r="C80" s="10">
        <v>25</v>
      </c>
      <c r="D80" s="11" t="s">
        <v>20</v>
      </c>
      <c r="E80" s="11"/>
      <c r="F80" s="10">
        <v>38000000</v>
      </c>
      <c r="G80" s="10">
        <v>1000000</v>
      </c>
      <c r="H80" s="10">
        <f t="shared" ref="H80:H98" si="1">C80*(F80+G80)</f>
        <v>975000000</v>
      </c>
      <c r="I80" s="10" t="s">
        <v>31</v>
      </c>
    </row>
    <row r="81" spans="2:9" ht="30.75" customHeight="1" x14ac:dyDescent="0.2">
      <c r="B81" s="19" t="s">
        <v>124</v>
      </c>
      <c r="C81" s="10">
        <v>51</v>
      </c>
      <c r="D81" s="11" t="s">
        <v>20</v>
      </c>
      <c r="E81" s="11"/>
      <c r="F81" s="10">
        <v>100000000</v>
      </c>
      <c r="G81" s="10">
        <v>50000000</v>
      </c>
      <c r="H81" s="10">
        <f t="shared" si="1"/>
        <v>7650000000</v>
      </c>
      <c r="I81" s="10" t="s">
        <v>31</v>
      </c>
    </row>
    <row r="82" spans="2:9" ht="30.75" customHeight="1" x14ac:dyDescent="0.2">
      <c r="B82" s="19" t="s">
        <v>125</v>
      </c>
      <c r="C82" s="10">
        <v>0</v>
      </c>
      <c r="D82" s="11" t="s">
        <v>3</v>
      </c>
      <c r="E82" s="11"/>
      <c r="F82" s="10">
        <v>0</v>
      </c>
      <c r="G82" s="10">
        <v>0</v>
      </c>
      <c r="H82" s="10">
        <v>0</v>
      </c>
      <c r="I82" s="10" t="s">
        <v>31</v>
      </c>
    </row>
    <row r="83" spans="2:9" ht="30.75" customHeight="1" x14ac:dyDescent="0.2">
      <c r="B83" s="19" t="s">
        <v>126</v>
      </c>
      <c r="C83" s="10">
        <v>1</v>
      </c>
      <c r="D83" s="11"/>
      <c r="E83" s="11"/>
      <c r="F83" s="10">
        <v>320000000</v>
      </c>
      <c r="G83" s="10">
        <v>0</v>
      </c>
      <c r="H83" s="10">
        <f t="shared" si="1"/>
        <v>320000000</v>
      </c>
      <c r="I83" s="10" t="s">
        <v>12</v>
      </c>
    </row>
    <row r="84" spans="2:9" ht="30.75" customHeight="1" x14ac:dyDescent="0.2">
      <c r="B84" s="19" t="s">
        <v>127</v>
      </c>
      <c r="C84" s="10">
        <v>1</v>
      </c>
      <c r="D84" s="11" t="s">
        <v>117</v>
      </c>
      <c r="E84" s="11"/>
      <c r="F84" s="10">
        <v>1100000000</v>
      </c>
      <c r="G84" s="10">
        <v>0</v>
      </c>
      <c r="H84" s="10">
        <f t="shared" si="1"/>
        <v>1100000000</v>
      </c>
      <c r="I84" s="10" t="s">
        <v>28</v>
      </c>
    </row>
    <row r="85" spans="2:9" ht="30.75" customHeight="1" x14ac:dyDescent="0.2">
      <c r="B85" s="19" t="s">
        <v>128</v>
      </c>
      <c r="C85" s="10">
        <v>25</v>
      </c>
      <c r="D85" s="11" t="s">
        <v>3</v>
      </c>
      <c r="E85" s="11"/>
      <c r="F85" s="10">
        <v>30000000</v>
      </c>
      <c r="G85" s="10">
        <v>0</v>
      </c>
      <c r="H85" s="10">
        <f t="shared" si="1"/>
        <v>750000000</v>
      </c>
      <c r="I85" s="10" t="s">
        <v>31</v>
      </c>
    </row>
    <row r="86" spans="2:9" ht="30.75" customHeight="1" x14ac:dyDescent="0.2">
      <c r="B86" s="19" t="s">
        <v>129</v>
      </c>
      <c r="C86" s="10">
        <v>1</v>
      </c>
      <c r="D86" s="11" t="s">
        <v>3</v>
      </c>
      <c r="E86" s="11"/>
      <c r="F86" s="10">
        <v>200000000</v>
      </c>
      <c r="G86" s="10">
        <v>0</v>
      </c>
      <c r="H86" s="10">
        <f t="shared" si="1"/>
        <v>200000000</v>
      </c>
      <c r="I86" s="10" t="s">
        <v>31</v>
      </c>
    </row>
    <row r="87" spans="2:9" ht="30.75" customHeight="1" x14ac:dyDescent="0.2">
      <c r="B87" s="19" t="s">
        <v>130</v>
      </c>
      <c r="C87" s="10">
        <v>1</v>
      </c>
      <c r="D87" s="11" t="s">
        <v>117</v>
      </c>
      <c r="E87" s="11"/>
      <c r="F87" s="10">
        <v>2000000000</v>
      </c>
      <c r="G87" s="10">
        <v>0</v>
      </c>
      <c r="H87" s="10">
        <f t="shared" si="1"/>
        <v>2000000000</v>
      </c>
      <c r="I87" s="10" t="s">
        <v>22</v>
      </c>
    </row>
    <row r="88" spans="2:9" ht="30.75" customHeight="1" x14ac:dyDescent="0.2">
      <c r="B88" s="19" t="s">
        <v>131</v>
      </c>
      <c r="C88" s="10">
        <v>1</v>
      </c>
      <c r="D88" s="11" t="s">
        <v>3</v>
      </c>
      <c r="E88" s="11"/>
      <c r="F88" s="10">
        <v>2000000000</v>
      </c>
      <c r="G88" s="10">
        <v>0</v>
      </c>
      <c r="H88" s="10">
        <f t="shared" si="1"/>
        <v>2000000000</v>
      </c>
      <c r="I88" s="10" t="s">
        <v>12</v>
      </c>
    </row>
    <row r="89" spans="2:9" ht="30.75" customHeight="1" x14ac:dyDescent="0.2">
      <c r="B89" s="19" t="s">
        <v>132</v>
      </c>
      <c r="C89" s="10">
        <v>1</v>
      </c>
      <c r="D89" s="11" t="s">
        <v>3</v>
      </c>
      <c r="E89" s="11"/>
      <c r="F89" s="10">
        <v>0</v>
      </c>
      <c r="G89" s="10">
        <v>0</v>
      </c>
      <c r="H89" s="10">
        <v>0</v>
      </c>
      <c r="I89" s="10" t="s">
        <v>12</v>
      </c>
    </row>
    <row r="90" spans="2:9" ht="30.75" customHeight="1" x14ac:dyDescent="0.2">
      <c r="B90" s="19" t="s">
        <v>133</v>
      </c>
      <c r="C90" s="10"/>
      <c r="D90" s="11"/>
      <c r="E90" s="11"/>
      <c r="F90" s="10"/>
      <c r="G90" s="10"/>
      <c r="H90" s="10"/>
      <c r="I90" s="10" t="s">
        <v>12</v>
      </c>
    </row>
    <row r="91" spans="2:9" ht="30.75" customHeight="1" x14ac:dyDescent="0.2">
      <c r="B91" s="19" t="s">
        <v>134</v>
      </c>
      <c r="C91" s="10"/>
      <c r="D91" s="11"/>
      <c r="E91" s="11"/>
      <c r="F91" s="10"/>
      <c r="G91" s="10"/>
      <c r="H91" s="10"/>
      <c r="I91" s="10" t="s">
        <v>37</v>
      </c>
    </row>
    <row r="92" spans="2:9" ht="42" customHeight="1" x14ac:dyDescent="0.2">
      <c r="B92" s="9" t="s">
        <v>135</v>
      </c>
      <c r="C92" s="10">
        <v>1</v>
      </c>
      <c r="D92" s="11" t="s">
        <v>3</v>
      </c>
      <c r="E92" s="11"/>
      <c r="F92" s="10">
        <v>3000000000</v>
      </c>
      <c r="G92" s="10">
        <v>0</v>
      </c>
      <c r="H92" s="10">
        <f t="shared" si="1"/>
        <v>3000000000</v>
      </c>
      <c r="I92" s="10" t="s">
        <v>12</v>
      </c>
    </row>
    <row r="93" spans="2:9" ht="30.75" customHeight="1" x14ac:dyDescent="0.2">
      <c r="B93" s="19" t="s">
        <v>136</v>
      </c>
      <c r="C93" s="10">
        <v>1</v>
      </c>
      <c r="D93" s="11" t="s">
        <v>117</v>
      </c>
      <c r="E93" s="11"/>
      <c r="F93" s="10">
        <v>3000000000</v>
      </c>
      <c r="G93" s="10">
        <v>0</v>
      </c>
      <c r="H93" s="10">
        <f t="shared" si="1"/>
        <v>3000000000</v>
      </c>
      <c r="I93" s="10" t="s">
        <v>22</v>
      </c>
    </row>
    <row r="94" spans="2:9" ht="30.75" customHeight="1" x14ac:dyDescent="0.2">
      <c r="B94" s="19" t="s">
        <v>137</v>
      </c>
      <c r="C94" s="10">
        <v>1</v>
      </c>
      <c r="D94" s="11" t="s">
        <v>117</v>
      </c>
      <c r="E94" s="11"/>
      <c r="F94" s="10">
        <v>2000000000</v>
      </c>
      <c r="G94" s="10">
        <v>0</v>
      </c>
      <c r="H94" s="10">
        <f t="shared" si="1"/>
        <v>2000000000</v>
      </c>
      <c r="I94" s="10" t="s">
        <v>44</v>
      </c>
    </row>
    <row r="95" spans="2:9" ht="30.75" customHeight="1" x14ac:dyDescent="0.2">
      <c r="B95" s="19" t="s">
        <v>138</v>
      </c>
      <c r="C95" s="10">
        <v>36</v>
      </c>
      <c r="D95" s="11" t="s">
        <v>139</v>
      </c>
      <c r="E95" s="11"/>
      <c r="F95" s="10">
        <v>120000000</v>
      </c>
      <c r="G95" s="10">
        <v>0</v>
      </c>
      <c r="H95" s="10">
        <f t="shared" si="1"/>
        <v>4320000000</v>
      </c>
      <c r="I95" s="10" t="s">
        <v>44</v>
      </c>
    </row>
    <row r="96" spans="2:9" ht="30.75" customHeight="1" x14ac:dyDescent="0.2">
      <c r="B96" s="19" t="s">
        <v>140</v>
      </c>
      <c r="C96" s="10">
        <v>1</v>
      </c>
      <c r="D96" s="11" t="s">
        <v>117</v>
      </c>
      <c r="E96" s="11"/>
      <c r="F96" s="10">
        <v>50000000000</v>
      </c>
      <c r="G96" s="10">
        <v>0</v>
      </c>
      <c r="H96" s="10">
        <f t="shared" si="1"/>
        <v>50000000000</v>
      </c>
      <c r="I96" s="10" t="s">
        <v>22</v>
      </c>
    </row>
    <row r="97" spans="2:19" ht="30.75" customHeight="1" x14ac:dyDescent="0.2">
      <c r="B97" s="19" t="s">
        <v>141</v>
      </c>
      <c r="C97" s="10">
        <v>1</v>
      </c>
      <c r="D97" s="11" t="s">
        <v>117</v>
      </c>
      <c r="E97" s="11"/>
      <c r="F97" s="10">
        <v>12000000000</v>
      </c>
      <c r="G97" s="10">
        <v>0</v>
      </c>
      <c r="H97" s="10">
        <f t="shared" si="1"/>
        <v>12000000000</v>
      </c>
      <c r="I97" s="10" t="s">
        <v>22</v>
      </c>
    </row>
    <row r="98" spans="2:19" ht="30.75" customHeight="1" x14ac:dyDescent="0.2">
      <c r="B98" s="19" t="s">
        <v>142</v>
      </c>
      <c r="C98" s="10">
        <v>8</v>
      </c>
      <c r="D98" s="11" t="s">
        <v>3</v>
      </c>
      <c r="E98" s="11"/>
      <c r="F98" s="10">
        <v>5000000000</v>
      </c>
      <c r="G98" s="10">
        <v>0</v>
      </c>
      <c r="H98" s="10">
        <f t="shared" si="1"/>
        <v>40000000000</v>
      </c>
      <c r="I98" s="10" t="s">
        <v>22</v>
      </c>
    </row>
    <row r="99" spans="2:19" ht="30.75" customHeight="1" x14ac:dyDescent="0.2">
      <c r="B99" s="19" t="s">
        <v>143</v>
      </c>
      <c r="C99" s="10"/>
      <c r="D99" s="11"/>
      <c r="E99" s="11"/>
      <c r="F99" s="10"/>
      <c r="G99" s="10"/>
      <c r="H99" s="10">
        <f>SUM(H5:H98)</f>
        <v>268338200000</v>
      </c>
      <c r="I99" s="10"/>
    </row>
    <row r="100" spans="2:19" ht="30.75" customHeight="1" x14ac:dyDescent="0.2">
      <c r="B100" s="19" t="s">
        <v>144</v>
      </c>
      <c r="C100" s="10">
        <v>1</v>
      </c>
      <c r="D100" s="11" t="s">
        <v>117</v>
      </c>
      <c r="E100" s="11"/>
      <c r="F100" s="10"/>
      <c r="G100" s="10"/>
      <c r="H100" s="10">
        <f>H99*0.04</f>
        <v>10733528000</v>
      </c>
      <c r="I100" s="10" t="s">
        <v>44</v>
      </c>
    </row>
    <row r="101" spans="2:19" ht="30.75" customHeight="1" x14ac:dyDescent="0.2">
      <c r="B101" s="19" t="s">
        <v>145</v>
      </c>
      <c r="C101" s="10">
        <v>1</v>
      </c>
      <c r="D101" s="11" t="s">
        <v>117</v>
      </c>
      <c r="E101" s="11"/>
      <c r="F101" s="10"/>
      <c r="G101" s="10"/>
      <c r="H101" s="10">
        <f>H99*0.05</f>
        <v>13416910000</v>
      </c>
      <c r="I101" s="10" t="s">
        <v>44</v>
      </c>
    </row>
    <row r="102" spans="2:19" ht="30.75" customHeight="1" x14ac:dyDescent="0.2">
      <c r="B102" s="19" t="s">
        <v>146</v>
      </c>
      <c r="C102" s="10">
        <v>1</v>
      </c>
      <c r="D102" s="11" t="s">
        <v>117</v>
      </c>
      <c r="E102" s="11"/>
      <c r="F102" s="10"/>
      <c r="G102" s="10"/>
      <c r="H102" s="10">
        <f>H99+H100+H101</f>
        <v>292488638000</v>
      </c>
      <c r="I102" s="10"/>
    </row>
    <row r="103" spans="2:19" ht="30.75" customHeight="1" x14ac:dyDescent="0.2"/>
    <row r="104" spans="2:19" ht="30.75" customHeight="1" x14ac:dyDescent="0.2">
      <c r="B104" s="23" t="s">
        <v>147</v>
      </c>
      <c r="C104" s="24"/>
      <c r="D104" s="25"/>
      <c r="O104" s="6"/>
      <c r="Q104" s="5"/>
      <c r="R104" s="6"/>
      <c r="S104" s="6"/>
    </row>
    <row r="105" spans="2:19" ht="36.75" customHeight="1" x14ac:dyDescent="0.2">
      <c r="B105" s="19" t="s">
        <v>148</v>
      </c>
      <c r="C105" s="10">
        <v>3125</v>
      </c>
      <c r="D105" s="10" t="s">
        <v>79</v>
      </c>
      <c r="O105" s="6"/>
      <c r="Q105" s="5"/>
      <c r="R105" s="6"/>
      <c r="S105" s="6"/>
    </row>
    <row r="106" spans="2:19" ht="36.75" customHeight="1" x14ac:dyDescent="0.2">
      <c r="B106" s="19" t="s">
        <v>149</v>
      </c>
      <c r="C106" s="10">
        <v>5175</v>
      </c>
      <c r="D106" s="10" t="s">
        <v>79</v>
      </c>
      <c r="O106" s="6"/>
      <c r="Q106" s="5"/>
      <c r="R106" s="6"/>
      <c r="S106" s="6"/>
    </row>
    <row r="107" spans="2:19" ht="36.75" customHeight="1" x14ac:dyDescent="0.2">
      <c r="B107" s="19" t="s">
        <v>150</v>
      </c>
      <c r="C107" s="26">
        <f>C105/C106</f>
        <v>0.60386473429951693</v>
      </c>
      <c r="D107" s="10" t="s">
        <v>18</v>
      </c>
      <c r="O107" s="6"/>
      <c r="Q107" s="5"/>
      <c r="R107" s="6"/>
      <c r="S107" s="6"/>
    </row>
    <row r="108" spans="2:19" ht="36.75" customHeight="1" x14ac:dyDescent="0.2">
      <c r="B108" s="19" t="s">
        <v>151</v>
      </c>
      <c r="C108" s="10">
        <v>1353</v>
      </c>
      <c r="D108" s="10" t="s">
        <v>79</v>
      </c>
      <c r="E108" s="5"/>
      <c r="O108" s="6"/>
      <c r="Q108" s="5"/>
      <c r="R108" s="6"/>
      <c r="S108" s="6"/>
    </row>
    <row r="109" spans="2:19" ht="36.75" customHeight="1" x14ac:dyDescent="0.2">
      <c r="B109" s="19" t="s">
        <v>152</v>
      </c>
      <c r="C109" s="10">
        <v>107000</v>
      </c>
      <c r="D109" s="10" t="s">
        <v>153</v>
      </c>
      <c r="O109" s="6"/>
      <c r="Q109" s="5"/>
      <c r="R109" s="6"/>
      <c r="S109" s="6"/>
    </row>
    <row r="110" spans="2:19" ht="36.75" customHeight="1" x14ac:dyDescent="0.2">
      <c r="B110" s="27" t="s">
        <v>154</v>
      </c>
      <c r="C110" s="10">
        <f>(H102/C109)/C106</f>
        <v>528.22003341008622</v>
      </c>
      <c r="D110" s="10" t="s">
        <v>155</v>
      </c>
      <c r="E110" s="5"/>
      <c r="O110" s="6"/>
      <c r="Q110" s="5"/>
      <c r="R110" s="6"/>
      <c r="S110" s="6"/>
    </row>
    <row r="111" spans="2:19" ht="36.75" customHeight="1" x14ac:dyDescent="0.2">
      <c r="B111" s="27" t="s">
        <v>156</v>
      </c>
      <c r="C111" s="10">
        <f>(H102/C109)/C105</f>
        <v>874.73237532710289</v>
      </c>
      <c r="D111" s="10" t="s">
        <v>155</v>
      </c>
      <c r="E111" s="5"/>
      <c r="O111" s="6"/>
      <c r="Q111" s="5"/>
      <c r="R111" s="6"/>
      <c r="S111" s="6"/>
    </row>
    <row r="112" spans="2:19" ht="36.75" customHeight="1" x14ac:dyDescent="0.2">
      <c r="B112" s="27" t="s">
        <v>157</v>
      </c>
      <c r="C112" s="10">
        <f>((H102-H98)/C109)/C105</f>
        <v>755.10620710280375</v>
      </c>
      <c r="D112" s="10" t="s">
        <v>155</v>
      </c>
      <c r="E112" s="5"/>
      <c r="O112" s="6"/>
      <c r="Q112" s="5"/>
      <c r="R112" s="6"/>
      <c r="S112" s="6"/>
    </row>
    <row r="113" spans="2:19" ht="36.75" customHeight="1" x14ac:dyDescent="0.2">
      <c r="B113" s="27" t="s">
        <v>158</v>
      </c>
      <c r="C113" s="10">
        <f>((H102-H98)/C109)/C106</f>
        <v>455.98200912005058</v>
      </c>
      <c r="D113" s="10" t="s">
        <v>155</v>
      </c>
      <c r="E113" s="5"/>
      <c r="O113" s="6"/>
      <c r="Q113" s="5"/>
      <c r="R113" s="6"/>
      <c r="S113" s="6"/>
    </row>
    <row r="114" spans="2:19" ht="36.75" customHeight="1" x14ac:dyDescent="0.2">
      <c r="B114" s="27" t="s">
        <v>159</v>
      </c>
      <c r="C114" s="10">
        <f>((H102-H96-H97)/C109)/C105</f>
        <v>689.31181457943933</v>
      </c>
      <c r="D114" s="10" t="s">
        <v>155</v>
      </c>
      <c r="E114" s="5"/>
      <c r="O114" s="6"/>
      <c r="Q114" s="5"/>
      <c r="R114" s="6"/>
      <c r="S114" s="6"/>
    </row>
    <row r="115" spans="2:19" ht="36.75" customHeight="1" x14ac:dyDescent="0.2">
      <c r="B115" s="27" t="s">
        <v>160</v>
      </c>
      <c r="C115" s="10">
        <f>((H102-H96-H97)/C109)/C106</f>
        <v>416.25109576053097</v>
      </c>
      <c r="D115" s="10" t="s">
        <v>155</v>
      </c>
      <c r="E115" s="5"/>
      <c r="O115" s="6"/>
      <c r="Q115" s="5"/>
      <c r="R115" s="6"/>
      <c r="S115" s="6"/>
    </row>
    <row r="116" spans="2:19" ht="36.75" customHeight="1" x14ac:dyDescent="0.2">
      <c r="B116" s="27" t="s">
        <v>161</v>
      </c>
      <c r="C116" s="10">
        <f>((H102-H98-H97-H96)/C109)/C105</f>
        <v>569.68564635514019</v>
      </c>
      <c r="D116" s="10" t="s">
        <v>155</v>
      </c>
      <c r="E116" s="5"/>
      <c r="O116" s="6"/>
      <c r="Q116" s="5"/>
      <c r="R116" s="6"/>
      <c r="S116" s="6"/>
    </row>
    <row r="117" spans="2:19" ht="36.75" customHeight="1" x14ac:dyDescent="0.2">
      <c r="B117" s="27" t="s">
        <v>162</v>
      </c>
      <c r="C117" s="10">
        <f>((H102-H98-H97-H96)/C109)/C106</f>
        <v>344.01307147049528</v>
      </c>
      <c r="D117" s="10" t="s">
        <v>155</v>
      </c>
      <c r="E117" s="5"/>
      <c r="O117" s="6"/>
      <c r="Q117" s="5"/>
      <c r="R117" s="6"/>
      <c r="S117" s="6"/>
    </row>
    <row r="118" spans="2:19" ht="36.75" customHeight="1" x14ac:dyDescent="0.2">
      <c r="B118" s="19" t="s">
        <v>163</v>
      </c>
      <c r="C118" s="26">
        <f>H98/H102</f>
        <v>0.13675744901926754</v>
      </c>
      <c r="D118" s="10" t="s">
        <v>18</v>
      </c>
      <c r="O118" s="6"/>
      <c r="Q118" s="5"/>
      <c r="R118" s="6"/>
      <c r="S118" s="6"/>
    </row>
    <row r="119" spans="2:19" ht="36.75" customHeight="1" x14ac:dyDescent="0.2">
      <c r="B119" s="19" t="s">
        <v>164</v>
      </c>
      <c r="C119" s="26">
        <f>(H96+H97)/H102</f>
        <v>0.21197404597986469</v>
      </c>
      <c r="D119" s="10" t="s">
        <v>18</v>
      </c>
      <c r="O119" s="6"/>
      <c r="Q119" s="5"/>
      <c r="R119" s="6"/>
      <c r="S119" s="6"/>
    </row>
    <row r="120" spans="2:19" ht="36.75" customHeight="1" x14ac:dyDescent="0.2">
      <c r="B120" s="19" t="s">
        <v>165</v>
      </c>
      <c r="C120" s="26">
        <f>(H96+H97+H98)/H102</f>
        <v>0.34873149499913225</v>
      </c>
      <c r="D120" s="10" t="s">
        <v>18</v>
      </c>
      <c r="O120" s="6"/>
      <c r="Q120" s="5"/>
      <c r="R120" s="6"/>
      <c r="S120" s="6"/>
    </row>
    <row r="121" spans="2:19" ht="30.75" customHeight="1" x14ac:dyDescent="0.2">
      <c r="C121" s="28"/>
      <c r="D121" s="5"/>
      <c r="O121" s="6"/>
      <c r="Q121" s="5"/>
      <c r="R121" s="6"/>
      <c r="S121" s="6"/>
    </row>
    <row r="122" spans="2:19" ht="30.75" customHeight="1" x14ac:dyDescent="0.2">
      <c r="C122" s="28"/>
      <c r="D122" s="5"/>
      <c r="O122" s="6"/>
      <c r="Q122" s="5"/>
      <c r="R122" s="6"/>
      <c r="S122" s="6"/>
    </row>
    <row r="123" spans="2:19" ht="30.75" customHeight="1" x14ac:dyDescent="0.2">
      <c r="C123" s="28"/>
      <c r="D123" s="5"/>
      <c r="O123" s="6"/>
      <c r="Q123" s="5"/>
      <c r="R123" s="6"/>
      <c r="S123" s="6"/>
    </row>
    <row r="124" spans="2:19" ht="30.75" customHeight="1" x14ac:dyDescent="0.2">
      <c r="C124" s="28"/>
      <c r="D124" s="5"/>
      <c r="O124" s="6"/>
      <c r="Q124" s="5"/>
      <c r="R124" s="6"/>
      <c r="S124" s="6"/>
    </row>
    <row r="125" spans="2:19" ht="30.75" customHeight="1" x14ac:dyDescent="0.2">
      <c r="B125" s="19" t="s">
        <v>166</v>
      </c>
      <c r="C125" s="29"/>
      <c r="D125" s="10">
        <f>C111*C109*C105</f>
        <v>292488638000.00006</v>
      </c>
      <c r="O125" s="6"/>
      <c r="Q125" s="5"/>
      <c r="R125" s="6"/>
      <c r="S125" s="6"/>
    </row>
    <row r="126" spans="2:19" ht="30.75" customHeight="1" x14ac:dyDescent="0.2">
      <c r="B126" s="27" t="s">
        <v>167</v>
      </c>
      <c r="C126" s="10"/>
      <c r="D126" s="10">
        <v>290000000</v>
      </c>
      <c r="O126" s="6"/>
      <c r="Q126" s="5"/>
      <c r="R126" s="6"/>
      <c r="S126" s="6"/>
    </row>
    <row r="127" spans="2:19" ht="30.75" customHeight="1" x14ac:dyDescent="0.2">
      <c r="B127" s="27" t="s">
        <v>168</v>
      </c>
      <c r="C127" s="10"/>
      <c r="D127" s="10">
        <f>C108*D126</f>
        <v>392370000000</v>
      </c>
      <c r="O127" s="6"/>
      <c r="Q127" s="5"/>
      <c r="R127" s="6"/>
      <c r="S127" s="6"/>
    </row>
    <row r="128" spans="2:19" ht="30.75" customHeight="1" x14ac:dyDescent="0.2">
      <c r="B128" s="27" t="s">
        <v>169</v>
      </c>
      <c r="C128" s="10"/>
      <c r="D128" s="29">
        <f>D127/D125</f>
        <v>1.3414880067922499</v>
      </c>
      <c r="O128" s="6"/>
      <c r="Q128" s="5"/>
      <c r="R128" s="6"/>
      <c r="S128" s="6"/>
    </row>
    <row r="129" spans="4:19" ht="31.5" customHeight="1" x14ac:dyDescent="0.2">
      <c r="D129" s="5"/>
      <c r="E129" s="5"/>
      <c r="L129" s="6"/>
      <c r="O129" s="6"/>
      <c r="P129" s="6"/>
      <c r="R129" s="6"/>
      <c r="S129" s="6"/>
    </row>
    <row r="130" spans="4:19" ht="31.5" customHeight="1" x14ac:dyDescent="0.2">
      <c r="D130" s="5"/>
      <c r="E130" s="5"/>
      <c r="L130" s="6"/>
      <c r="O130" s="6"/>
      <c r="P130" s="6"/>
      <c r="R130" s="6"/>
      <c r="S130" s="6"/>
    </row>
    <row r="131" spans="4:19" ht="31.5" customHeight="1" x14ac:dyDescent="0.2">
      <c r="D131" s="5"/>
      <c r="E131" s="5"/>
      <c r="L131" s="6"/>
      <c r="O131" s="6"/>
      <c r="P131" s="6"/>
      <c r="R131" s="6"/>
      <c r="S131" s="6"/>
    </row>
    <row r="132" spans="4:19" ht="31.5" customHeight="1" x14ac:dyDescent="0.2">
      <c r="D132" s="5"/>
      <c r="E132" s="5"/>
      <c r="L132" s="6"/>
      <c r="O132" s="6"/>
      <c r="P132" s="6"/>
      <c r="R132" s="6"/>
      <c r="S132" s="6"/>
    </row>
    <row r="133" spans="4:19" ht="31.5" customHeight="1" x14ac:dyDescent="0.2">
      <c r="D133" s="5"/>
      <c r="E133" s="5"/>
      <c r="L133" s="6"/>
      <c r="O133" s="6"/>
      <c r="P133" s="6"/>
      <c r="R133" s="6"/>
      <c r="S133" s="6"/>
    </row>
    <row r="134" spans="4:19" ht="31.5" customHeight="1" x14ac:dyDescent="0.2">
      <c r="D134" s="5"/>
      <c r="E134" s="5"/>
      <c r="L134" s="6"/>
      <c r="O134" s="6"/>
      <c r="P134" s="6"/>
      <c r="R134" s="6"/>
      <c r="S134" s="6"/>
    </row>
    <row r="135" spans="4:19" ht="31.5" customHeight="1" x14ac:dyDescent="0.2">
      <c r="D135" s="5"/>
    </row>
    <row r="136" spans="4:19" ht="31.5" customHeight="1" x14ac:dyDescent="0.2">
      <c r="D136" s="5"/>
    </row>
    <row r="137" spans="4:19" ht="31.5" customHeight="1" x14ac:dyDescent="0.2">
      <c r="D137" s="5"/>
    </row>
    <row r="138" spans="4:19" x14ac:dyDescent="0.2">
      <c r="D138" s="5"/>
    </row>
  </sheetData>
  <mergeCells count="3">
    <mergeCell ref="B3:H3"/>
    <mergeCell ref="L5:N5"/>
    <mergeCell ref="B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متره برآورد پروژه شقایق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khalili</dc:creator>
  <cp:lastModifiedBy>akbar khalili</cp:lastModifiedBy>
  <dcterms:created xsi:type="dcterms:W3CDTF">2025-12-08T05:14:56Z</dcterms:created>
  <dcterms:modified xsi:type="dcterms:W3CDTF">2025-12-08T05:17:44Z</dcterms:modified>
</cp:coreProperties>
</file>